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2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3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6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7.xml" ContentType="application/vnd.openxmlformats-officedocument.drawing+xml"/>
  <Override PartName="/xl/charts/chart2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s personnels\Nos documents\météo\climatologie\"/>
    </mc:Choice>
  </mc:AlternateContent>
  <bookViews>
    <workbookView xWindow="600" yWindow="1965" windowWidth="10515" windowHeight="3330" tabRatio="723" firstSheet="12" activeTab="19"/>
  </bookViews>
  <sheets>
    <sheet name="1998" sheetId="1" r:id="rId1"/>
    <sheet name="1999" sheetId="2" r:id="rId2"/>
    <sheet name="2000" sheetId="3" r:id="rId3"/>
    <sheet name="2001" sheetId="4" r:id="rId4"/>
    <sheet name="2002" sheetId="5" r:id="rId5"/>
    <sheet name="2003" sheetId="6" r:id="rId6"/>
    <sheet name="2004" sheetId="7" r:id="rId7"/>
    <sheet name="2005" sheetId="8" r:id="rId8"/>
    <sheet name="2006" sheetId="9" r:id="rId9"/>
    <sheet name="2007" sheetId="10" r:id="rId10"/>
    <sheet name="2008" sheetId="11" r:id="rId11"/>
    <sheet name="2009" sheetId="12" r:id="rId12"/>
    <sheet name="2010" sheetId="13" r:id="rId13"/>
    <sheet name="2011" sheetId="14" r:id="rId14"/>
    <sheet name="2012" sheetId="15" r:id="rId15"/>
    <sheet name="2013" sheetId="16" r:id="rId16"/>
    <sheet name="2014" sheetId="24" r:id="rId17"/>
    <sheet name="2015" sheetId="26" r:id="rId18"/>
    <sheet name="2016" sheetId="27" r:id="rId19"/>
    <sheet name="2017" sheetId="28" r:id="rId20"/>
    <sheet name="hivers" sheetId="17" r:id="rId21"/>
    <sheet name="été" sheetId="18" r:id="rId22"/>
    <sheet name="pluie" sheetId="19" r:id="rId23"/>
    <sheet name="soleil" sheetId="21" r:id="rId24"/>
    <sheet name="abb-SR" sheetId="20" r:id="rId25"/>
    <sheet name="abb" sheetId="22" r:id="rId26"/>
    <sheet name="printemps" sheetId="23" r:id="rId27"/>
  </sheets>
  <calcPr calcId="162913"/>
</workbook>
</file>

<file path=xl/calcChain.xml><?xml version="1.0" encoding="utf-8"?>
<calcChain xmlns="http://schemas.openxmlformats.org/spreadsheetml/2006/main">
  <c r="B272" i="28" l="1"/>
  <c r="B270" i="28"/>
  <c r="B268" i="28"/>
  <c r="B267" i="28"/>
  <c r="B263" i="28"/>
  <c r="B262" i="28"/>
  <c r="B259" i="28"/>
  <c r="B258" i="28"/>
  <c r="B255" i="28"/>
  <c r="B254" i="28"/>
  <c r="B251" i="28"/>
  <c r="B250" i="28"/>
  <c r="B247" i="28"/>
  <c r="B246" i="28"/>
  <c r="B243" i="28"/>
  <c r="B242" i="28"/>
  <c r="B239" i="28"/>
  <c r="B238" i="28"/>
  <c r="B235" i="28"/>
  <c r="B234" i="28"/>
  <c r="B230" i="28"/>
  <c r="B227" i="28"/>
  <c r="B225" i="28"/>
  <c r="B224" i="28"/>
  <c r="B219" i="28"/>
  <c r="B218" i="28"/>
  <c r="B216" i="28"/>
  <c r="B209" i="28"/>
  <c r="B208" i="28"/>
  <c r="B203" i="28"/>
  <c r="B199" i="28"/>
  <c r="B193" i="28"/>
  <c r="B192" i="28"/>
  <c r="B187" i="28"/>
  <c r="B186" i="28"/>
  <c r="N180" i="28"/>
  <c r="M180" i="28"/>
  <c r="L180" i="28"/>
  <c r="K180" i="28"/>
  <c r="J180" i="28"/>
  <c r="I180" i="28"/>
  <c r="H180" i="28"/>
  <c r="G180" i="28"/>
  <c r="F180" i="28"/>
  <c r="E180" i="28"/>
  <c r="D180" i="28"/>
  <c r="C180" i="28"/>
  <c r="B179" i="28"/>
  <c r="B178" i="28"/>
  <c r="N172" i="28"/>
  <c r="M172" i="28"/>
  <c r="L172" i="28"/>
  <c r="K172" i="28"/>
  <c r="J172" i="28"/>
  <c r="I172" i="28"/>
  <c r="H172" i="28"/>
  <c r="G172" i="28"/>
  <c r="F172" i="28"/>
  <c r="E172" i="28"/>
  <c r="D172" i="28"/>
  <c r="C172" i="28"/>
  <c r="B170" i="28"/>
  <c r="B172" i="28" s="1"/>
  <c r="N165" i="28"/>
  <c r="M165" i="28"/>
  <c r="L165" i="28"/>
  <c r="K165" i="28"/>
  <c r="J165" i="28"/>
  <c r="I165" i="28"/>
  <c r="H165" i="28"/>
  <c r="G165" i="28"/>
  <c r="F165" i="28"/>
  <c r="E165" i="28"/>
  <c r="D165" i="28"/>
  <c r="C165" i="28"/>
  <c r="B164" i="28"/>
  <c r="B163" i="28"/>
  <c r="B157" i="28"/>
  <c r="B156" i="28"/>
  <c r="B145" i="28"/>
  <c r="B144" i="28"/>
  <c r="B138" i="28"/>
  <c r="B137" i="28"/>
  <c r="B126" i="28"/>
  <c r="B125" i="28"/>
  <c r="B113" i="28"/>
  <c r="B112" i="28"/>
  <c r="B106" i="28"/>
  <c r="B105" i="28"/>
  <c r="B100" i="28"/>
  <c r="B99" i="28"/>
  <c r="B92" i="28"/>
  <c r="B91" i="28"/>
  <c r="B89" i="28"/>
  <c r="B84" i="28"/>
  <c r="B83" i="28"/>
  <c r="B77" i="28"/>
  <c r="B76" i="28"/>
  <c r="B65" i="28"/>
  <c r="B64" i="28"/>
  <c r="N57" i="28"/>
  <c r="M57" i="28"/>
  <c r="L57" i="28"/>
  <c r="K57" i="28"/>
  <c r="J57" i="28"/>
  <c r="I57" i="28"/>
  <c r="H57" i="28"/>
  <c r="G57" i="28"/>
  <c r="F57" i="28"/>
  <c r="E57" i="28"/>
  <c r="D57" i="28"/>
  <c r="C57" i="28"/>
  <c r="N56" i="28"/>
  <c r="N58" i="28" s="1"/>
  <c r="M56" i="28"/>
  <c r="M58" i="28" s="1"/>
  <c r="L56" i="28"/>
  <c r="L58" i="28" s="1"/>
  <c r="K56" i="28"/>
  <c r="K58" i="28" s="1"/>
  <c r="J56" i="28"/>
  <c r="J58" i="28" s="1"/>
  <c r="I56" i="28"/>
  <c r="I58" i="28" s="1"/>
  <c r="H56" i="28"/>
  <c r="H58" i="28" s="1"/>
  <c r="G56" i="28"/>
  <c r="G58" i="28" s="1"/>
  <c r="F56" i="28"/>
  <c r="F58" i="28" s="1"/>
  <c r="E56" i="28"/>
  <c r="E58" i="28" s="1"/>
  <c r="D56" i="28"/>
  <c r="D58" i="28" s="1"/>
  <c r="C56" i="28"/>
  <c r="C58" i="28" s="1"/>
  <c r="N50" i="28"/>
  <c r="M50" i="28"/>
  <c r="L50" i="28"/>
  <c r="K50" i="28"/>
  <c r="J50" i="28"/>
  <c r="I50" i="28"/>
  <c r="H50" i="28"/>
  <c r="G50" i="28"/>
  <c r="F50" i="28"/>
  <c r="E50" i="28"/>
  <c r="D50" i="28"/>
  <c r="C50" i="28"/>
  <c r="B50" i="28" s="1"/>
  <c r="N49" i="28"/>
  <c r="M49" i="28"/>
  <c r="L49" i="28"/>
  <c r="K49" i="28"/>
  <c r="J49" i="28"/>
  <c r="I49" i="28"/>
  <c r="H49" i="28"/>
  <c r="G49" i="28"/>
  <c r="F49" i="28"/>
  <c r="E49" i="28"/>
  <c r="D49" i="28"/>
  <c r="C49" i="28"/>
  <c r="B44" i="28"/>
  <c r="N39" i="28"/>
  <c r="M39" i="28"/>
  <c r="L39" i="28"/>
  <c r="K39" i="28"/>
  <c r="J39" i="28"/>
  <c r="I39" i="28"/>
  <c r="H39" i="28"/>
  <c r="G39" i="28"/>
  <c r="F39" i="28"/>
  <c r="E39" i="28"/>
  <c r="D39" i="28"/>
  <c r="C39" i="28"/>
  <c r="B38" i="28"/>
  <c r="B37" i="28"/>
  <c r="B33" i="28"/>
  <c r="N28" i="28"/>
  <c r="M28" i="28"/>
  <c r="L28" i="28"/>
  <c r="K28" i="28"/>
  <c r="J28" i="28"/>
  <c r="I28" i="28"/>
  <c r="H28" i="28"/>
  <c r="G28" i="28"/>
  <c r="F28" i="28"/>
  <c r="E28" i="28"/>
  <c r="D28" i="28"/>
  <c r="C28" i="28"/>
  <c r="B27" i="28"/>
  <c r="B26" i="28"/>
  <c r="B28" i="28" s="1"/>
  <c r="B21" i="28"/>
  <c r="N16" i="28"/>
  <c r="M16" i="28"/>
  <c r="L16" i="28"/>
  <c r="K16" i="28"/>
  <c r="J16" i="28"/>
  <c r="I16" i="28"/>
  <c r="H16" i="28"/>
  <c r="G16" i="28"/>
  <c r="F16" i="28"/>
  <c r="E16" i="28"/>
  <c r="D16" i="28"/>
  <c r="C16" i="28"/>
  <c r="B15" i="28"/>
  <c r="B14" i="28"/>
  <c r="B10" i="28"/>
  <c r="N5" i="28"/>
  <c r="M5" i="28"/>
  <c r="L5" i="28"/>
  <c r="K5" i="28"/>
  <c r="J5" i="28"/>
  <c r="I5" i="28"/>
  <c r="H5" i="28"/>
  <c r="G5" i="28"/>
  <c r="F5" i="28"/>
  <c r="E5" i="28"/>
  <c r="D5" i="28"/>
  <c r="C5" i="28"/>
  <c r="B4" i="28"/>
  <c r="B3" i="28"/>
  <c r="B57" i="28" l="1"/>
  <c r="B16" i="28"/>
  <c r="B39" i="28"/>
  <c r="B165" i="28"/>
  <c r="B180" i="28"/>
  <c r="B5" i="28"/>
  <c r="B49" i="28"/>
  <c r="B51" i="28" s="1"/>
  <c r="E51" i="28"/>
  <c r="G51" i="28"/>
  <c r="I51" i="28"/>
  <c r="K51" i="28"/>
  <c r="M51" i="28"/>
  <c r="B56" i="28"/>
  <c r="B58" i="28" s="1"/>
  <c r="D51" i="28"/>
  <c r="F51" i="28"/>
  <c r="H51" i="28"/>
  <c r="J51" i="28"/>
  <c r="L51" i="28"/>
  <c r="N51" i="28"/>
  <c r="C51" i="28"/>
  <c r="N83" i="17"/>
  <c r="O83" i="17"/>
  <c r="H209" i="17" l="1"/>
  <c r="K208" i="17"/>
  <c r="K209" i="17"/>
  <c r="G209" i="17"/>
  <c r="F209" i="17"/>
  <c r="E209" i="17"/>
  <c r="D209" i="17"/>
  <c r="B194" i="17"/>
  <c r="B195" i="17"/>
  <c r="B196" i="17"/>
  <c r="B197" i="17"/>
  <c r="B198" i="17"/>
  <c r="B199" i="17"/>
  <c r="B200" i="17"/>
  <c r="B201" i="17"/>
  <c r="B202" i="17"/>
  <c r="B203" i="17"/>
  <c r="B204" i="17"/>
  <c r="B205" i="17"/>
  <c r="B206" i="17"/>
  <c r="B207" i="17"/>
  <c r="B208" i="17"/>
  <c r="B193" i="17"/>
  <c r="K187" i="17"/>
  <c r="E188" i="17"/>
  <c r="D188" i="17"/>
  <c r="C188" i="17"/>
  <c r="K166" i="17"/>
  <c r="E167" i="17"/>
  <c r="D167" i="17"/>
  <c r="E146" i="17"/>
  <c r="K145" i="17"/>
  <c r="H146" i="17"/>
  <c r="G146" i="17"/>
  <c r="F146" i="17"/>
  <c r="L125" i="17"/>
  <c r="I125" i="17"/>
  <c r="K124" i="17"/>
  <c r="F125" i="17"/>
  <c r="E125" i="17"/>
  <c r="D125" i="17"/>
  <c r="C125" i="17"/>
  <c r="H125" i="17"/>
  <c r="G125" i="17"/>
  <c r="K103" i="17"/>
  <c r="E104" i="17"/>
  <c r="D104" i="17"/>
  <c r="C104" i="17"/>
  <c r="K82" i="17"/>
  <c r="F61" i="17"/>
  <c r="G61" i="17"/>
  <c r="H61" i="17"/>
  <c r="E61" i="17"/>
  <c r="K40" i="17"/>
  <c r="K19" i="17"/>
  <c r="K61" i="17" s="1"/>
  <c r="B268" i="27" l="1"/>
  <c r="B270" i="27"/>
  <c r="B230" i="27"/>
  <c r="B227" i="27"/>
  <c r="B203" i="27"/>
  <c r="B199" i="27"/>
  <c r="B44" i="27"/>
  <c r="B33" i="27"/>
  <c r="B21" i="27"/>
  <c r="B10" i="27"/>
  <c r="B272" i="27"/>
  <c r="B267" i="27"/>
  <c r="B263" i="27"/>
  <c r="B262" i="27"/>
  <c r="B259" i="27"/>
  <c r="B258" i="27"/>
  <c r="B255" i="27"/>
  <c r="B254" i="27"/>
  <c r="B251" i="27"/>
  <c r="B250" i="27"/>
  <c r="B247" i="27"/>
  <c r="B246" i="27"/>
  <c r="B243" i="27"/>
  <c r="B242" i="27"/>
  <c r="B239" i="27"/>
  <c r="B238" i="27"/>
  <c r="B235" i="27"/>
  <c r="B234" i="27"/>
  <c r="B225" i="27"/>
  <c r="B224" i="27"/>
  <c r="B219" i="27"/>
  <c r="B218" i="27"/>
  <c r="B216" i="27"/>
  <c r="B209" i="27"/>
  <c r="B208" i="27"/>
  <c r="B193" i="27"/>
  <c r="B192" i="27"/>
  <c r="B187" i="27"/>
  <c r="B186" i="27"/>
  <c r="N180" i="27"/>
  <c r="M180" i="27"/>
  <c r="L180" i="27"/>
  <c r="K180" i="27"/>
  <c r="J180" i="27"/>
  <c r="I180" i="27"/>
  <c r="H180" i="27"/>
  <c r="G180" i="27"/>
  <c r="F180" i="27"/>
  <c r="E180" i="27"/>
  <c r="D180" i="27"/>
  <c r="C180" i="27"/>
  <c r="B179" i="27"/>
  <c r="B178" i="27"/>
  <c r="N172" i="27"/>
  <c r="M172" i="27"/>
  <c r="L172" i="27"/>
  <c r="K172" i="27"/>
  <c r="J172" i="27"/>
  <c r="I172" i="27"/>
  <c r="H172" i="27"/>
  <c r="G172" i="27"/>
  <c r="F172" i="27"/>
  <c r="E172" i="27"/>
  <c r="D172" i="27"/>
  <c r="C172" i="27"/>
  <c r="B170" i="27"/>
  <c r="B172" i="27" s="1"/>
  <c r="N165" i="27"/>
  <c r="M165" i="27"/>
  <c r="L165" i="27"/>
  <c r="K165" i="27"/>
  <c r="J165" i="27"/>
  <c r="I165" i="27"/>
  <c r="H165" i="27"/>
  <c r="G165" i="27"/>
  <c r="F165" i="27"/>
  <c r="E165" i="27"/>
  <c r="D165" i="27"/>
  <c r="C165" i="27"/>
  <c r="B164" i="27"/>
  <c r="B163" i="27"/>
  <c r="B157" i="27"/>
  <c r="B156" i="27"/>
  <c r="B145" i="27"/>
  <c r="B144" i="27"/>
  <c r="B138" i="27"/>
  <c r="B137" i="27"/>
  <c r="B126" i="27"/>
  <c r="B125" i="27"/>
  <c r="B113" i="27"/>
  <c r="B112" i="27"/>
  <c r="B106" i="27"/>
  <c r="B105" i="27"/>
  <c r="B100" i="27"/>
  <c r="B99" i="27"/>
  <c r="B92" i="27"/>
  <c r="B91" i="27"/>
  <c r="B89" i="27"/>
  <c r="B84" i="27"/>
  <c r="B83" i="27"/>
  <c r="B77" i="27"/>
  <c r="B76" i="27"/>
  <c r="B65" i="27"/>
  <c r="B64" i="27"/>
  <c r="N57" i="27"/>
  <c r="M57" i="27"/>
  <c r="L57" i="27"/>
  <c r="K57" i="27"/>
  <c r="J57" i="27"/>
  <c r="I57" i="27"/>
  <c r="H57" i="27"/>
  <c r="G57" i="27"/>
  <c r="F57" i="27"/>
  <c r="E57" i="27"/>
  <c r="D57" i="27"/>
  <c r="C57" i="27"/>
  <c r="N56" i="27"/>
  <c r="N58" i="27" s="1"/>
  <c r="M56" i="27"/>
  <c r="M58" i="27" s="1"/>
  <c r="L56" i="27"/>
  <c r="L58" i="27" s="1"/>
  <c r="K56" i="27"/>
  <c r="K58" i="27" s="1"/>
  <c r="J56" i="27"/>
  <c r="J58" i="27" s="1"/>
  <c r="I56" i="27"/>
  <c r="I58" i="27" s="1"/>
  <c r="H56" i="27"/>
  <c r="H58" i="27" s="1"/>
  <c r="G56" i="27"/>
  <c r="G58" i="27" s="1"/>
  <c r="F56" i="27"/>
  <c r="F58" i="27" s="1"/>
  <c r="E56" i="27"/>
  <c r="E58" i="27" s="1"/>
  <c r="D56" i="27"/>
  <c r="D58" i="27" s="1"/>
  <c r="C56" i="27"/>
  <c r="N50" i="27"/>
  <c r="M50" i="27"/>
  <c r="L50" i="27"/>
  <c r="K50" i="27"/>
  <c r="J50" i="27"/>
  <c r="I50" i="27"/>
  <c r="H50" i="27"/>
  <c r="G50" i="27"/>
  <c r="F50" i="27"/>
  <c r="E50" i="27"/>
  <c r="D50" i="27"/>
  <c r="C50" i="27"/>
  <c r="N49" i="27"/>
  <c r="N51" i="27" s="1"/>
  <c r="M49" i="27"/>
  <c r="M51" i="27" s="1"/>
  <c r="L49" i="27"/>
  <c r="L51" i="27" s="1"/>
  <c r="K49" i="27"/>
  <c r="K51" i="27" s="1"/>
  <c r="J49" i="27"/>
  <c r="J51" i="27" s="1"/>
  <c r="I49" i="27"/>
  <c r="I51" i="27" s="1"/>
  <c r="H49" i="27"/>
  <c r="G49" i="27"/>
  <c r="G51" i="27" s="1"/>
  <c r="F49" i="27"/>
  <c r="F51" i="27" s="1"/>
  <c r="E49" i="27"/>
  <c r="E51" i="27" s="1"/>
  <c r="D49" i="27"/>
  <c r="D51" i="27" s="1"/>
  <c r="C49" i="27"/>
  <c r="N39" i="27"/>
  <c r="M39" i="27"/>
  <c r="L39" i="27"/>
  <c r="K39" i="27"/>
  <c r="J39" i="27"/>
  <c r="I39" i="27"/>
  <c r="H39" i="27"/>
  <c r="G39" i="27"/>
  <c r="F39" i="27"/>
  <c r="E39" i="27"/>
  <c r="D39" i="27"/>
  <c r="C39" i="27"/>
  <c r="B38" i="27"/>
  <c r="B37" i="27"/>
  <c r="N28" i="27"/>
  <c r="M28" i="27"/>
  <c r="L28" i="27"/>
  <c r="K28" i="27"/>
  <c r="J28" i="27"/>
  <c r="I28" i="27"/>
  <c r="H28" i="27"/>
  <c r="G28" i="27"/>
  <c r="F28" i="27"/>
  <c r="E28" i="27"/>
  <c r="D28" i="27"/>
  <c r="C28" i="27"/>
  <c r="B27" i="27"/>
  <c r="B26" i="27"/>
  <c r="N16" i="27"/>
  <c r="M16" i="27"/>
  <c r="L16" i="27"/>
  <c r="K16" i="27"/>
  <c r="J16" i="27"/>
  <c r="I16" i="27"/>
  <c r="H16" i="27"/>
  <c r="G16" i="27"/>
  <c r="F16" i="27"/>
  <c r="E16" i="27"/>
  <c r="D16" i="27"/>
  <c r="C16" i="27"/>
  <c r="B15" i="27"/>
  <c r="B14" i="27"/>
  <c r="N5" i="27"/>
  <c r="M5" i="27"/>
  <c r="L5" i="27"/>
  <c r="K5" i="27"/>
  <c r="J5" i="27"/>
  <c r="I5" i="27"/>
  <c r="H5" i="27"/>
  <c r="G5" i="27"/>
  <c r="F5" i="27"/>
  <c r="E5" i="27"/>
  <c r="D5" i="27"/>
  <c r="C5" i="27"/>
  <c r="B4" i="27"/>
  <c r="B3" i="27"/>
  <c r="B57" i="27" l="1"/>
  <c r="B16" i="27"/>
  <c r="B180" i="27"/>
  <c r="B165" i="27"/>
  <c r="B28" i="27"/>
  <c r="B56" i="27"/>
  <c r="B50" i="27"/>
  <c r="B5" i="27"/>
  <c r="B39" i="27"/>
  <c r="H51" i="27"/>
  <c r="B49" i="27"/>
  <c r="C58" i="27"/>
  <c r="C51" i="27"/>
  <c r="J105" i="18"/>
  <c r="N86" i="18"/>
  <c r="L86" i="18"/>
  <c r="J85" i="18"/>
  <c r="E65" i="18"/>
  <c r="F65" i="18"/>
  <c r="G65" i="18"/>
  <c r="H65" i="18"/>
  <c r="H64" i="18"/>
  <c r="G64" i="18"/>
  <c r="J43" i="18"/>
  <c r="J20" i="18"/>
  <c r="B58" i="27" l="1"/>
  <c r="J65" i="18"/>
  <c r="B51" i="27"/>
  <c r="C16" i="23"/>
  <c r="K207" i="17" l="1"/>
  <c r="K186" i="17"/>
  <c r="K165" i="17"/>
  <c r="K144" i="17"/>
  <c r="K123" i="17"/>
  <c r="K102" i="17"/>
  <c r="G81" i="17"/>
  <c r="H81" i="17"/>
  <c r="I81" i="17"/>
  <c r="F81" i="17"/>
  <c r="E81" i="17"/>
  <c r="E83" i="17" s="1"/>
  <c r="D81" i="17"/>
  <c r="D83" i="17" s="1"/>
  <c r="C81" i="17"/>
  <c r="C83" i="17" s="1"/>
  <c r="H39" i="17"/>
  <c r="H37" i="17"/>
  <c r="G39" i="17"/>
  <c r="F39" i="17"/>
  <c r="E39" i="17"/>
  <c r="E41" i="17" s="1"/>
  <c r="H18" i="17"/>
  <c r="H17" i="17"/>
  <c r="G18" i="17"/>
  <c r="F18" i="17"/>
  <c r="G17" i="17"/>
  <c r="F17" i="17"/>
  <c r="E18" i="17"/>
  <c r="E17" i="17"/>
  <c r="H41" i="17" l="1"/>
  <c r="E60" i="17"/>
  <c r="G60" i="17"/>
  <c r="H60" i="17"/>
  <c r="F60" i="17"/>
  <c r="K81" i="17"/>
  <c r="K39" i="17"/>
  <c r="K18" i="17"/>
  <c r="B14" i="26"/>
  <c r="B15" i="26"/>
  <c r="B272" i="26"/>
  <c r="B267" i="26"/>
  <c r="B263" i="26"/>
  <c r="B262" i="26"/>
  <c r="B259" i="26"/>
  <c r="B258" i="26"/>
  <c r="B255" i="26"/>
  <c r="B254" i="26"/>
  <c r="B251" i="26"/>
  <c r="B250" i="26"/>
  <c r="B247" i="26"/>
  <c r="B246" i="26"/>
  <c r="B243" i="26"/>
  <c r="B242" i="26"/>
  <c r="B239" i="26"/>
  <c r="B238" i="26"/>
  <c r="B235" i="26"/>
  <c r="B234" i="26"/>
  <c r="B225" i="26"/>
  <c r="B224" i="26"/>
  <c r="B219" i="26"/>
  <c r="B218" i="26"/>
  <c r="B216" i="26"/>
  <c r="B209" i="26"/>
  <c r="B208" i="26"/>
  <c r="B193" i="26"/>
  <c r="B192" i="26"/>
  <c r="B187" i="26"/>
  <c r="B186" i="26"/>
  <c r="N180" i="26"/>
  <c r="M180" i="26"/>
  <c r="L180" i="26"/>
  <c r="K180" i="26"/>
  <c r="J180" i="26"/>
  <c r="I180" i="26"/>
  <c r="H180" i="26"/>
  <c r="G180" i="26"/>
  <c r="F180" i="26"/>
  <c r="E180" i="26"/>
  <c r="D180" i="26"/>
  <c r="C180" i="26"/>
  <c r="B179" i="26"/>
  <c r="B178" i="26"/>
  <c r="N172" i="26"/>
  <c r="M172" i="26"/>
  <c r="L172" i="26"/>
  <c r="K172" i="26"/>
  <c r="J172" i="26"/>
  <c r="I172" i="26"/>
  <c r="H172" i="26"/>
  <c r="G172" i="26"/>
  <c r="F172" i="26"/>
  <c r="E172" i="26"/>
  <c r="D172" i="26"/>
  <c r="C172" i="26"/>
  <c r="B170" i="26"/>
  <c r="B172" i="26" s="1"/>
  <c r="N165" i="26"/>
  <c r="M165" i="26"/>
  <c r="L165" i="26"/>
  <c r="K165" i="26"/>
  <c r="J165" i="26"/>
  <c r="I165" i="26"/>
  <c r="H165" i="26"/>
  <c r="G165" i="26"/>
  <c r="F165" i="26"/>
  <c r="E165" i="26"/>
  <c r="D165" i="26"/>
  <c r="C165" i="26"/>
  <c r="B164" i="26"/>
  <c r="B163" i="26"/>
  <c r="B157" i="26"/>
  <c r="B156" i="26"/>
  <c r="B145" i="26"/>
  <c r="B144" i="26"/>
  <c r="B138" i="26"/>
  <c r="B137" i="26"/>
  <c r="B126" i="26"/>
  <c r="B125" i="26"/>
  <c r="B113" i="26"/>
  <c r="B112" i="26"/>
  <c r="B106" i="26"/>
  <c r="B105" i="26"/>
  <c r="B100" i="26"/>
  <c r="B99" i="26"/>
  <c r="B92" i="26"/>
  <c r="B91" i="26"/>
  <c r="B89" i="26"/>
  <c r="B84" i="26"/>
  <c r="B83" i="26"/>
  <c r="B77" i="26"/>
  <c r="B76" i="26"/>
  <c r="B65" i="26"/>
  <c r="B64" i="26"/>
  <c r="N57" i="26"/>
  <c r="M57" i="26"/>
  <c r="L57" i="26"/>
  <c r="K57" i="26"/>
  <c r="J57" i="26"/>
  <c r="I57" i="26"/>
  <c r="H57" i="26"/>
  <c r="G57" i="26"/>
  <c r="F57" i="26"/>
  <c r="E57" i="26"/>
  <c r="D57" i="26"/>
  <c r="C57" i="26"/>
  <c r="N56" i="26"/>
  <c r="M56" i="26"/>
  <c r="L56" i="26"/>
  <c r="K56" i="26"/>
  <c r="J56" i="26"/>
  <c r="I56" i="26"/>
  <c r="H56" i="26"/>
  <c r="G56" i="26"/>
  <c r="F56" i="26"/>
  <c r="E56" i="26"/>
  <c r="D56" i="26"/>
  <c r="C56" i="26"/>
  <c r="N50" i="26"/>
  <c r="M50" i="26"/>
  <c r="L50" i="26"/>
  <c r="K50" i="26"/>
  <c r="J50" i="26"/>
  <c r="I50" i="26"/>
  <c r="H50" i="26"/>
  <c r="G50" i="26"/>
  <c r="F50" i="26"/>
  <c r="E50" i="26"/>
  <c r="D50" i="26"/>
  <c r="C50" i="26"/>
  <c r="N49" i="26"/>
  <c r="N51" i="26" s="1"/>
  <c r="M49" i="26"/>
  <c r="L49" i="26"/>
  <c r="L51" i="26" s="1"/>
  <c r="K49" i="26"/>
  <c r="J49" i="26"/>
  <c r="J51" i="26" s="1"/>
  <c r="I49" i="26"/>
  <c r="H49" i="26"/>
  <c r="G49" i="26"/>
  <c r="F49" i="26"/>
  <c r="F51" i="26" s="1"/>
  <c r="E49" i="26"/>
  <c r="D49" i="26"/>
  <c r="D51" i="26" s="1"/>
  <c r="C49" i="26"/>
  <c r="N39" i="26"/>
  <c r="M39" i="26"/>
  <c r="L39" i="26"/>
  <c r="K39" i="26"/>
  <c r="J39" i="26"/>
  <c r="I39" i="26"/>
  <c r="H39" i="26"/>
  <c r="G39" i="26"/>
  <c r="F39" i="26"/>
  <c r="E39" i="26"/>
  <c r="D39" i="26"/>
  <c r="C39" i="26"/>
  <c r="B38" i="26"/>
  <c r="B37" i="26"/>
  <c r="N28" i="26"/>
  <c r="M28" i="26"/>
  <c r="L28" i="26"/>
  <c r="K28" i="26"/>
  <c r="J28" i="26"/>
  <c r="I28" i="26"/>
  <c r="H28" i="26"/>
  <c r="G28" i="26"/>
  <c r="F28" i="26"/>
  <c r="E28" i="26"/>
  <c r="D28" i="26"/>
  <c r="C28" i="26"/>
  <c r="B27" i="26"/>
  <c r="B26" i="26"/>
  <c r="N16" i="26"/>
  <c r="M16" i="26"/>
  <c r="L16" i="26"/>
  <c r="K16" i="26"/>
  <c r="J16" i="26"/>
  <c r="I16" i="26"/>
  <c r="H16" i="26"/>
  <c r="G16" i="26"/>
  <c r="F16" i="26"/>
  <c r="E16" i="26"/>
  <c r="D16" i="26"/>
  <c r="C16" i="26"/>
  <c r="N5" i="26"/>
  <c r="M5" i="26"/>
  <c r="L5" i="26"/>
  <c r="K5" i="26"/>
  <c r="J5" i="26"/>
  <c r="I5" i="26"/>
  <c r="H5" i="26"/>
  <c r="G5" i="26"/>
  <c r="F5" i="26"/>
  <c r="E5" i="26"/>
  <c r="D5" i="26"/>
  <c r="C5" i="26"/>
  <c r="B4" i="26"/>
  <c r="B3" i="26"/>
  <c r="K60" i="17" l="1"/>
  <c r="B57" i="26"/>
  <c r="B39" i="26"/>
  <c r="B56" i="26"/>
  <c r="B58" i="26" s="1"/>
  <c r="E58" i="26"/>
  <c r="G58" i="26"/>
  <c r="I58" i="26"/>
  <c r="K58" i="26"/>
  <c r="M58" i="26"/>
  <c r="B165" i="26"/>
  <c r="B16" i="26"/>
  <c r="H51" i="26"/>
  <c r="B28" i="26"/>
  <c r="D58" i="26"/>
  <c r="F58" i="26"/>
  <c r="H58" i="26"/>
  <c r="J58" i="26"/>
  <c r="L58" i="26"/>
  <c r="N58" i="26"/>
  <c r="B180" i="26"/>
  <c r="B50" i="26"/>
  <c r="B5" i="26"/>
  <c r="C51" i="26"/>
  <c r="E51" i="26"/>
  <c r="G51" i="26"/>
  <c r="I51" i="26"/>
  <c r="K51" i="26"/>
  <c r="M51" i="26"/>
  <c r="B49" i="26"/>
  <c r="C58" i="26"/>
  <c r="D20" i="21"/>
  <c r="C20" i="21"/>
  <c r="B20" i="21"/>
  <c r="D38" i="19"/>
  <c r="E38" i="19"/>
  <c r="F38" i="19"/>
  <c r="G38" i="19"/>
  <c r="H38" i="19"/>
  <c r="I38" i="19"/>
  <c r="J38" i="19"/>
  <c r="K38" i="19"/>
  <c r="L38" i="19"/>
  <c r="M38" i="19"/>
  <c r="N38" i="19"/>
  <c r="C38" i="19"/>
  <c r="D19" i="19"/>
  <c r="E19" i="19"/>
  <c r="F19" i="19"/>
  <c r="G19" i="19"/>
  <c r="H19" i="19"/>
  <c r="I19" i="19"/>
  <c r="J19" i="19"/>
  <c r="K19" i="19"/>
  <c r="L19" i="19"/>
  <c r="M19" i="19"/>
  <c r="N19" i="19"/>
  <c r="C19" i="19"/>
  <c r="D58" i="19"/>
  <c r="E58" i="19"/>
  <c r="F58" i="19"/>
  <c r="G58" i="19"/>
  <c r="H58" i="19"/>
  <c r="I58" i="19"/>
  <c r="J58" i="19"/>
  <c r="K58" i="19"/>
  <c r="L58" i="19"/>
  <c r="M58" i="19"/>
  <c r="N58" i="19"/>
  <c r="C58" i="19"/>
  <c r="J104" i="18"/>
  <c r="J84" i="18"/>
  <c r="E64" i="18"/>
  <c r="F64" i="18"/>
  <c r="J64" i="18"/>
  <c r="J42" i="18"/>
  <c r="J19" i="18"/>
  <c r="S19" i="19" l="1"/>
  <c r="B51" i="26"/>
  <c r="W19" i="19"/>
  <c r="P38" i="19"/>
  <c r="P19" i="19"/>
  <c r="Q38" i="19"/>
  <c r="U19" i="19"/>
  <c r="R58" i="19"/>
  <c r="Q19" i="19"/>
  <c r="Q58" i="19"/>
  <c r="P58" i="19"/>
  <c r="B267" i="24"/>
  <c r="F49" i="16"/>
  <c r="F49" i="24"/>
  <c r="B272" i="24"/>
  <c r="B263" i="24"/>
  <c r="B262" i="24"/>
  <c r="B259" i="24"/>
  <c r="B258" i="24"/>
  <c r="B255" i="24"/>
  <c r="B254" i="24"/>
  <c r="B251" i="24"/>
  <c r="B250" i="24"/>
  <c r="B247" i="24"/>
  <c r="B246" i="24"/>
  <c r="B243" i="24"/>
  <c r="B242" i="24"/>
  <c r="B239" i="24"/>
  <c r="B238" i="24"/>
  <c r="B235" i="24"/>
  <c r="B234" i="24"/>
  <c r="B225" i="24"/>
  <c r="B224" i="24"/>
  <c r="B219" i="24"/>
  <c r="B218" i="24"/>
  <c r="B216" i="24"/>
  <c r="B209" i="24"/>
  <c r="B208" i="24"/>
  <c r="B193" i="24"/>
  <c r="B192" i="24"/>
  <c r="B187" i="24"/>
  <c r="B186" i="24"/>
  <c r="N180" i="24"/>
  <c r="M180" i="24"/>
  <c r="L180" i="24"/>
  <c r="K180" i="24"/>
  <c r="J180" i="24"/>
  <c r="I180" i="24"/>
  <c r="H180" i="24"/>
  <c r="G180" i="24"/>
  <c r="F180" i="24"/>
  <c r="E180" i="24"/>
  <c r="D180" i="24"/>
  <c r="C180" i="24"/>
  <c r="B179" i="24"/>
  <c r="B178" i="24"/>
  <c r="N172" i="24"/>
  <c r="M172" i="24"/>
  <c r="L172" i="24"/>
  <c r="K172" i="24"/>
  <c r="J172" i="24"/>
  <c r="I172" i="24"/>
  <c r="H172" i="24"/>
  <c r="G172" i="24"/>
  <c r="F172" i="24"/>
  <c r="E172" i="24"/>
  <c r="D172" i="24"/>
  <c r="C172" i="24"/>
  <c r="B170" i="24"/>
  <c r="B172" i="24" s="1"/>
  <c r="N165" i="24"/>
  <c r="M165" i="24"/>
  <c r="L165" i="24"/>
  <c r="K165" i="24"/>
  <c r="J165" i="24"/>
  <c r="I165" i="24"/>
  <c r="H165" i="24"/>
  <c r="G165" i="24"/>
  <c r="F165" i="24"/>
  <c r="E165" i="24"/>
  <c r="D165" i="24"/>
  <c r="C165" i="24"/>
  <c r="B164" i="24"/>
  <c r="B163" i="24"/>
  <c r="B157" i="24"/>
  <c r="B156" i="24"/>
  <c r="C54" i="20" s="1"/>
  <c r="B145" i="24"/>
  <c r="B144" i="24"/>
  <c r="B54" i="20" s="1"/>
  <c r="B138" i="24"/>
  <c r="B137" i="24"/>
  <c r="C35" i="20" s="1"/>
  <c r="B126" i="24"/>
  <c r="B125" i="24"/>
  <c r="B35" i="20" s="1"/>
  <c r="B113" i="24"/>
  <c r="B112" i="24"/>
  <c r="B106" i="24"/>
  <c r="B105" i="24"/>
  <c r="B100" i="24"/>
  <c r="B99" i="24"/>
  <c r="B92" i="24"/>
  <c r="B91" i="24"/>
  <c r="B89" i="24"/>
  <c r="B84" i="24"/>
  <c r="B83" i="24"/>
  <c r="B77" i="24"/>
  <c r="B76" i="24"/>
  <c r="C16" i="20" s="1"/>
  <c r="B65" i="24"/>
  <c r="B64" i="24"/>
  <c r="B16" i="20" s="1"/>
  <c r="N57" i="24"/>
  <c r="M57" i="24"/>
  <c r="L57" i="24"/>
  <c r="K57" i="24"/>
  <c r="J57" i="24"/>
  <c r="I57" i="24"/>
  <c r="H57" i="24"/>
  <c r="G57" i="24"/>
  <c r="F57" i="24"/>
  <c r="E57" i="24"/>
  <c r="D57" i="24"/>
  <c r="C57" i="24"/>
  <c r="N56" i="24"/>
  <c r="N58" i="24" s="1"/>
  <c r="M56" i="24"/>
  <c r="M58" i="24" s="1"/>
  <c r="L56" i="24"/>
  <c r="L58" i="24" s="1"/>
  <c r="K56" i="24"/>
  <c r="K58" i="24" s="1"/>
  <c r="J56" i="24"/>
  <c r="J58" i="24" s="1"/>
  <c r="I56" i="24"/>
  <c r="I58" i="24" s="1"/>
  <c r="H56" i="24"/>
  <c r="H58" i="24" s="1"/>
  <c r="G56" i="24"/>
  <c r="G58" i="24" s="1"/>
  <c r="F56" i="24"/>
  <c r="F58" i="24" s="1"/>
  <c r="E56" i="24"/>
  <c r="E58" i="24" s="1"/>
  <c r="D56" i="24"/>
  <c r="D58" i="24" s="1"/>
  <c r="C56" i="24"/>
  <c r="N50" i="24"/>
  <c r="M50" i="24"/>
  <c r="L50" i="24"/>
  <c r="K50" i="24"/>
  <c r="J50" i="24"/>
  <c r="I50" i="24"/>
  <c r="H50" i="24"/>
  <c r="G50" i="24"/>
  <c r="F50" i="24"/>
  <c r="E50" i="24"/>
  <c r="D50" i="24"/>
  <c r="C50" i="24"/>
  <c r="N49" i="24"/>
  <c r="N51" i="24" s="1"/>
  <c r="M49" i="24"/>
  <c r="L49" i="24"/>
  <c r="L51" i="24" s="1"/>
  <c r="K49" i="24"/>
  <c r="K51" i="24" s="1"/>
  <c r="J49" i="24"/>
  <c r="J51" i="24" s="1"/>
  <c r="I49" i="24"/>
  <c r="I51" i="24" s="1"/>
  <c r="H49" i="24"/>
  <c r="H51" i="24" s="1"/>
  <c r="G49" i="24"/>
  <c r="G51" i="24" s="1"/>
  <c r="E49" i="24"/>
  <c r="D49" i="24"/>
  <c r="C49" i="24"/>
  <c r="N39" i="24"/>
  <c r="M39" i="24"/>
  <c r="L39" i="24"/>
  <c r="K39" i="24"/>
  <c r="J39" i="24"/>
  <c r="I39" i="24"/>
  <c r="H39" i="24"/>
  <c r="G39" i="24"/>
  <c r="F39" i="24"/>
  <c r="E39" i="24"/>
  <c r="D39" i="24"/>
  <c r="C39" i="24"/>
  <c r="B38" i="24"/>
  <c r="B37" i="24"/>
  <c r="N28" i="24"/>
  <c r="M28" i="24"/>
  <c r="L28" i="24"/>
  <c r="K28" i="24"/>
  <c r="J28" i="24"/>
  <c r="I28" i="24"/>
  <c r="H28" i="24"/>
  <c r="G28" i="24"/>
  <c r="F28" i="24"/>
  <c r="E28" i="24"/>
  <c r="D28" i="24"/>
  <c r="C28" i="24"/>
  <c r="B27" i="24"/>
  <c r="B26" i="24"/>
  <c r="N16" i="24"/>
  <c r="M16" i="24"/>
  <c r="L16" i="24"/>
  <c r="K16" i="24"/>
  <c r="J16" i="24"/>
  <c r="I16" i="24"/>
  <c r="H16" i="24"/>
  <c r="G16" i="24"/>
  <c r="F16" i="24"/>
  <c r="E16" i="24"/>
  <c r="D16" i="24"/>
  <c r="C16" i="24"/>
  <c r="B15" i="24"/>
  <c r="B14" i="24"/>
  <c r="N5" i="24"/>
  <c r="M5" i="24"/>
  <c r="L5" i="24"/>
  <c r="K5" i="24"/>
  <c r="J5" i="24"/>
  <c r="I5" i="24"/>
  <c r="H5" i="24"/>
  <c r="G5" i="24"/>
  <c r="F5" i="24"/>
  <c r="E5" i="24"/>
  <c r="D5" i="24"/>
  <c r="C5" i="24"/>
  <c r="B4" i="24"/>
  <c r="B3" i="24"/>
  <c r="E16" i="20" l="1"/>
  <c r="F51" i="24"/>
  <c r="M51" i="24"/>
  <c r="B5" i="24"/>
  <c r="B28" i="24"/>
  <c r="C51" i="24"/>
  <c r="E51" i="24"/>
  <c r="B165" i="24"/>
  <c r="D51" i="24"/>
  <c r="B56" i="24"/>
  <c r="B57" i="24"/>
  <c r="B180" i="24"/>
  <c r="B16" i="24"/>
  <c r="B39" i="24"/>
  <c r="B50" i="24"/>
  <c r="C58" i="24"/>
  <c r="B49" i="24"/>
  <c r="B51" i="24" s="1"/>
  <c r="K206" i="17"/>
  <c r="K185" i="17"/>
  <c r="K164" i="17"/>
  <c r="K143" i="17"/>
  <c r="K122" i="17"/>
  <c r="K101" i="17"/>
  <c r="K80" i="17"/>
  <c r="F59" i="17"/>
  <c r="G59" i="17"/>
  <c r="H59" i="17"/>
  <c r="K38" i="17"/>
  <c r="K17" i="17"/>
  <c r="K59" i="17" l="1"/>
  <c r="B58" i="24"/>
  <c r="E59" i="17"/>
  <c r="C104" i="22" l="1"/>
  <c r="D104" i="22"/>
  <c r="E104" i="22"/>
  <c r="F104" i="22"/>
  <c r="C102" i="22"/>
  <c r="D102" i="22"/>
  <c r="E102" i="22"/>
  <c r="F102" i="22"/>
  <c r="B104" i="22"/>
  <c r="B102" i="22"/>
  <c r="E4" i="20" l="1"/>
  <c r="E5" i="20"/>
  <c r="E6" i="20"/>
  <c r="E7" i="20"/>
  <c r="E8" i="20"/>
  <c r="E9" i="20"/>
  <c r="E10" i="20"/>
  <c r="E11" i="20"/>
  <c r="E12" i="20"/>
  <c r="E13" i="20"/>
  <c r="E14" i="20"/>
  <c r="F96" i="22" l="1"/>
  <c r="F98" i="22"/>
  <c r="F99" i="22"/>
  <c r="C101" i="22"/>
  <c r="D101" i="22"/>
  <c r="E101" i="22"/>
  <c r="F101" i="22"/>
  <c r="C103" i="22"/>
  <c r="D103" i="22"/>
  <c r="E103" i="22"/>
  <c r="F103" i="22"/>
  <c r="C105" i="22"/>
  <c r="D105" i="22"/>
  <c r="E105" i="22"/>
  <c r="F105" i="22"/>
  <c r="C106" i="22"/>
  <c r="D106" i="22"/>
  <c r="E106" i="22"/>
  <c r="F106" i="22"/>
  <c r="B106" i="22"/>
  <c r="B105" i="22"/>
  <c r="B103" i="22"/>
  <c r="B101" i="22"/>
  <c r="C98" i="22"/>
  <c r="D98" i="22"/>
  <c r="E98" i="22"/>
  <c r="C99" i="22"/>
  <c r="D99" i="22"/>
  <c r="E99" i="22"/>
  <c r="B99" i="22"/>
  <c r="B98" i="22"/>
  <c r="C96" i="22"/>
  <c r="D96" i="22"/>
  <c r="E96" i="22"/>
  <c r="B96" i="22"/>
  <c r="B76" i="13"/>
  <c r="A56" i="22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A70" i="22" s="1"/>
  <c r="A71" i="22" s="1"/>
  <c r="A72" i="22" s="1"/>
  <c r="A73" i="22" s="1"/>
  <c r="A74" i="22" s="1"/>
  <c r="A75" i="22" s="1"/>
  <c r="A76" i="22" s="1"/>
  <c r="A77" i="22" s="1"/>
  <c r="A78" i="22" s="1"/>
  <c r="A79" i="22" s="1"/>
  <c r="A80" i="22" s="1"/>
  <c r="A81" i="22" s="1"/>
  <c r="A82" i="22" s="1"/>
  <c r="A83" i="22" s="1"/>
  <c r="A84" i="22" s="1"/>
  <c r="A85" i="22" s="1"/>
  <c r="A86" i="22" s="1"/>
  <c r="A87" i="22" s="1"/>
  <c r="A88" i="22" s="1"/>
  <c r="A89" i="22" s="1"/>
  <c r="A90" i="22" s="1"/>
  <c r="A91" i="22" s="1"/>
  <c r="A92" i="22" s="1"/>
  <c r="A93" i="22" s="1"/>
  <c r="A94" i="22" s="1"/>
  <c r="A4" i="21"/>
  <c r="A5" i="21" s="1"/>
  <c r="A6" i="21" s="1"/>
  <c r="A7" i="21" s="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C214" i="17"/>
  <c r="D103" i="18" l="1"/>
  <c r="E103" i="18"/>
  <c r="F103" i="18"/>
  <c r="G103" i="18"/>
  <c r="H103" i="18"/>
  <c r="D102" i="18"/>
  <c r="E102" i="18"/>
  <c r="F102" i="18"/>
  <c r="G102" i="18"/>
  <c r="H102" i="18"/>
  <c r="D101" i="18"/>
  <c r="E101" i="18"/>
  <c r="F101" i="18"/>
  <c r="G101" i="18"/>
  <c r="H101" i="18"/>
  <c r="D100" i="18"/>
  <c r="E100" i="18"/>
  <c r="F100" i="18"/>
  <c r="G100" i="18"/>
  <c r="H100" i="18"/>
  <c r="D99" i="18"/>
  <c r="E99" i="18"/>
  <c r="F99" i="18"/>
  <c r="G99" i="18"/>
  <c r="H99" i="18"/>
  <c r="D98" i="18"/>
  <c r="E98" i="18"/>
  <c r="F98" i="18"/>
  <c r="G98" i="18"/>
  <c r="H98" i="18"/>
  <c r="D97" i="18"/>
  <c r="E97" i="18"/>
  <c r="F97" i="18"/>
  <c r="G97" i="18"/>
  <c r="H97" i="18"/>
  <c r="D96" i="18"/>
  <c r="E96" i="18"/>
  <c r="F96" i="18"/>
  <c r="G96" i="18"/>
  <c r="H96" i="18"/>
  <c r="D95" i="18"/>
  <c r="E95" i="18"/>
  <c r="F95" i="18"/>
  <c r="G95" i="18"/>
  <c r="H95" i="18"/>
  <c r="D94" i="18"/>
  <c r="E94" i="18"/>
  <c r="F94" i="18"/>
  <c r="G94" i="18"/>
  <c r="H94" i="18"/>
  <c r="D93" i="18"/>
  <c r="E93" i="18"/>
  <c r="F93" i="18"/>
  <c r="G93" i="18"/>
  <c r="H93" i="18"/>
  <c r="D92" i="18"/>
  <c r="E92" i="18"/>
  <c r="F92" i="18"/>
  <c r="G92" i="18"/>
  <c r="H92" i="18"/>
  <c r="D91" i="18"/>
  <c r="E91" i="18"/>
  <c r="F91" i="18"/>
  <c r="G91" i="18"/>
  <c r="H91" i="18"/>
  <c r="J94" i="18"/>
  <c r="J100" i="18"/>
  <c r="J90" i="18"/>
  <c r="C83" i="18"/>
  <c r="D83" i="18"/>
  <c r="E83" i="18"/>
  <c r="F83" i="18"/>
  <c r="G83" i="18"/>
  <c r="H83" i="18"/>
  <c r="I83" i="18"/>
  <c r="C82" i="18"/>
  <c r="D82" i="18"/>
  <c r="E82" i="18"/>
  <c r="F82" i="18"/>
  <c r="G82" i="18"/>
  <c r="H82" i="18"/>
  <c r="I82" i="18"/>
  <c r="C81" i="18"/>
  <c r="D81" i="18"/>
  <c r="E81" i="18"/>
  <c r="F81" i="18"/>
  <c r="G81" i="18"/>
  <c r="H81" i="18"/>
  <c r="I81" i="18"/>
  <c r="C80" i="18"/>
  <c r="D80" i="18"/>
  <c r="E80" i="18"/>
  <c r="F80" i="18"/>
  <c r="G80" i="18"/>
  <c r="H80" i="18"/>
  <c r="I80" i="18"/>
  <c r="C79" i="18"/>
  <c r="D79" i="18"/>
  <c r="E79" i="18"/>
  <c r="F79" i="18"/>
  <c r="G79" i="18"/>
  <c r="H79" i="18"/>
  <c r="I79" i="18"/>
  <c r="C78" i="18"/>
  <c r="D78" i="18"/>
  <c r="E78" i="18"/>
  <c r="F78" i="18"/>
  <c r="G78" i="18"/>
  <c r="H78" i="18"/>
  <c r="I78" i="18"/>
  <c r="C77" i="18"/>
  <c r="D77" i="18"/>
  <c r="E77" i="18"/>
  <c r="F77" i="18"/>
  <c r="G77" i="18"/>
  <c r="H77" i="18"/>
  <c r="I77" i="18"/>
  <c r="C76" i="18"/>
  <c r="D76" i="18"/>
  <c r="E76" i="18"/>
  <c r="F76" i="18"/>
  <c r="G76" i="18"/>
  <c r="H76" i="18"/>
  <c r="I76" i="18"/>
  <c r="C75" i="18"/>
  <c r="D75" i="18"/>
  <c r="E75" i="18"/>
  <c r="F75" i="18"/>
  <c r="G75" i="18"/>
  <c r="H75" i="18"/>
  <c r="I75" i="18"/>
  <c r="C74" i="18"/>
  <c r="D74" i="18"/>
  <c r="E74" i="18"/>
  <c r="F74" i="18"/>
  <c r="G74" i="18"/>
  <c r="H74" i="18"/>
  <c r="I74" i="18"/>
  <c r="J76" i="18"/>
  <c r="J81" i="18"/>
  <c r="J70" i="18"/>
  <c r="C73" i="18"/>
  <c r="D73" i="18"/>
  <c r="E73" i="18"/>
  <c r="F73" i="18"/>
  <c r="G73" i="18"/>
  <c r="H73" i="18"/>
  <c r="I73" i="18"/>
  <c r="C72" i="18"/>
  <c r="D72" i="18"/>
  <c r="E72" i="18"/>
  <c r="F72" i="18"/>
  <c r="G72" i="18"/>
  <c r="H72" i="18"/>
  <c r="I72" i="18"/>
  <c r="C71" i="18"/>
  <c r="C86" i="18" s="1"/>
  <c r="D71" i="18"/>
  <c r="E71" i="18"/>
  <c r="E86" i="18" s="1"/>
  <c r="F71" i="18"/>
  <c r="G71" i="18"/>
  <c r="G86" i="18" s="1"/>
  <c r="H71" i="18"/>
  <c r="I71" i="18"/>
  <c r="I86" i="18" s="1"/>
  <c r="F48" i="18"/>
  <c r="G48" i="18"/>
  <c r="H48" i="18"/>
  <c r="E48" i="18"/>
  <c r="E41" i="18"/>
  <c r="F41" i="18"/>
  <c r="G41" i="18"/>
  <c r="H41" i="18"/>
  <c r="E40" i="18"/>
  <c r="F40" i="18"/>
  <c r="G40" i="18"/>
  <c r="H40" i="18"/>
  <c r="E39" i="18"/>
  <c r="F39" i="18"/>
  <c r="G39" i="18"/>
  <c r="H39" i="18"/>
  <c r="E38" i="18"/>
  <c r="F38" i="18"/>
  <c r="G38" i="18"/>
  <c r="H38" i="18"/>
  <c r="E37" i="18"/>
  <c r="F37" i="18"/>
  <c r="G37" i="18"/>
  <c r="H37" i="18"/>
  <c r="E36" i="18"/>
  <c r="F36" i="18"/>
  <c r="G36" i="18"/>
  <c r="H36" i="18"/>
  <c r="E35" i="18"/>
  <c r="F35" i="18"/>
  <c r="G35" i="18"/>
  <c r="H35" i="18"/>
  <c r="E34" i="18"/>
  <c r="F34" i="18"/>
  <c r="G34" i="18"/>
  <c r="H34" i="18"/>
  <c r="E33" i="18"/>
  <c r="F33" i="18"/>
  <c r="G33" i="18"/>
  <c r="H33" i="18"/>
  <c r="E32" i="18"/>
  <c r="F32" i="18"/>
  <c r="G32" i="18"/>
  <c r="H32" i="18"/>
  <c r="E31" i="18"/>
  <c r="F31" i="18"/>
  <c r="G31" i="18"/>
  <c r="H31" i="18"/>
  <c r="E30" i="18"/>
  <c r="F30" i="18"/>
  <c r="G30" i="18"/>
  <c r="H30" i="18"/>
  <c r="E29" i="18"/>
  <c r="F29" i="18"/>
  <c r="G29" i="18"/>
  <c r="H29" i="18"/>
  <c r="E28" i="18"/>
  <c r="F28" i="18"/>
  <c r="G28" i="18"/>
  <c r="H28" i="18"/>
  <c r="E27" i="18"/>
  <c r="F27" i="18"/>
  <c r="F44" i="18" s="1"/>
  <c r="G27" i="18"/>
  <c r="G44" i="18" s="1"/>
  <c r="H27" i="18"/>
  <c r="H44" i="18" s="1"/>
  <c r="J38" i="18"/>
  <c r="J28" i="18"/>
  <c r="J26" i="18"/>
  <c r="J3" i="18"/>
  <c r="E18" i="18"/>
  <c r="F18" i="18"/>
  <c r="F63" i="18" s="1"/>
  <c r="G18" i="18"/>
  <c r="H18" i="18"/>
  <c r="H63" i="18" s="1"/>
  <c r="E17" i="18"/>
  <c r="F17" i="18"/>
  <c r="F62" i="18" s="1"/>
  <c r="G17" i="18"/>
  <c r="H17" i="18"/>
  <c r="H62" i="18" s="1"/>
  <c r="E16" i="18"/>
  <c r="F16" i="18"/>
  <c r="F61" i="18" s="1"/>
  <c r="G16" i="18"/>
  <c r="H16" i="18"/>
  <c r="H61" i="18" s="1"/>
  <c r="E15" i="18"/>
  <c r="F15" i="18"/>
  <c r="F60" i="18" s="1"/>
  <c r="G15" i="18"/>
  <c r="H15" i="18"/>
  <c r="H60" i="18" s="1"/>
  <c r="E14" i="18"/>
  <c r="F14" i="18"/>
  <c r="F59" i="18" s="1"/>
  <c r="G14" i="18"/>
  <c r="H14" i="18"/>
  <c r="H59" i="18" s="1"/>
  <c r="E13" i="18"/>
  <c r="F13" i="18"/>
  <c r="F58" i="18" s="1"/>
  <c r="G13" i="18"/>
  <c r="H13" i="18"/>
  <c r="H58" i="18" s="1"/>
  <c r="E12" i="18"/>
  <c r="F12" i="18"/>
  <c r="F57" i="18" s="1"/>
  <c r="G12" i="18"/>
  <c r="H12" i="18"/>
  <c r="H57" i="18" s="1"/>
  <c r="E11" i="18"/>
  <c r="F11" i="18"/>
  <c r="F56" i="18" s="1"/>
  <c r="G11" i="18"/>
  <c r="H11" i="18"/>
  <c r="H56" i="18" s="1"/>
  <c r="E10" i="18"/>
  <c r="F10" i="18"/>
  <c r="F55" i="18" s="1"/>
  <c r="G10" i="18"/>
  <c r="H10" i="18"/>
  <c r="H55" i="18" s="1"/>
  <c r="E9" i="18"/>
  <c r="F9" i="18"/>
  <c r="F54" i="18" s="1"/>
  <c r="G9" i="18"/>
  <c r="H9" i="18"/>
  <c r="H54" i="18" s="1"/>
  <c r="E8" i="18"/>
  <c r="F8" i="18"/>
  <c r="F53" i="18" s="1"/>
  <c r="G8" i="18"/>
  <c r="H8" i="18"/>
  <c r="H53" i="18" s="1"/>
  <c r="E7" i="18"/>
  <c r="F7" i="18"/>
  <c r="F52" i="18" s="1"/>
  <c r="G7" i="18"/>
  <c r="H7" i="18"/>
  <c r="H52" i="18" s="1"/>
  <c r="E6" i="18"/>
  <c r="F6" i="18"/>
  <c r="F51" i="18" s="1"/>
  <c r="G6" i="18"/>
  <c r="H6" i="18"/>
  <c r="H51" i="18" s="1"/>
  <c r="E5" i="18"/>
  <c r="F5" i="18"/>
  <c r="F50" i="18" s="1"/>
  <c r="G5" i="18"/>
  <c r="H5" i="18"/>
  <c r="H50" i="18" s="1"/>
  <c r="E4" i="18"/>
  <c r="F4" i="18"/>
  <c r="G4" i="18"/>
  <c r="H4" i="18"/>
  <c r="F205" i="17"/>
  <c r="G205" i="17"/>
  <c r="H205" i="17"/>
  <c r="F184" i="17"/>
  <c r="F188" i="17" s="1"/>
  <c r="G184" i="17"/>
  <c r="G188" i="17" s="1"/>
  <c r="H184" i="17"/>
  <c r="H188" i="17" s="1"/>
  <c r="I184" i="17"/>
  <c r="I188" i="17" s="1"/>
  <c r="F163" i="17"/>
  <c r="F167" i="17" s="1"/>
  <c r="G163" i="17"/>
  <c r="G167" i="17" s="1"/>
  <c r="H163" i="17"/>
  <c r="H167" i="17" s="1"/>
  <c r="F100" i="17"/>
  <c r="F104" i="17" s="1"/>
  <c r="G100" i="17"/>
  <c r="G104" i="17" s="1"/>
  <c r="H100" i="17"/>
  <c r="H104" i="17" s="1"/>
  <c r="I100" i="17"/>
  <c r="I104" i="17" s="1"/>
  <c r="F79" i="17"/>
  <c r="F83" i="17" s="1"/>
  <c r="G79" i="17"/>
  <c r="G83" i="17" s="1"/>
  <c r="H79" i="17"/>
  <c r="H83" i="17" s="1"/>
  <c r="I79" i="17"/>
  <c r="I83" i="17" s="1"/>
  <c r="J79" i="17"/>
  <c r="J83" i="17" s="1"/>
  <c r="F37" i="17"/>
  <c r="F41" i="17" s="1"/>
  <c r="G37" i="17"/>
  <c r="G41" i="17" s="1"/>
  <c r="E16" i="17"/>
  <c r="F15" i="17"/>
  <c r="G15" i="17"/>
  <c r="H15" i="17"/>
  <c r="E15" i="17"/>
  <c r="F14" i="17"/>
  <c r="G14" i="17"/>
  <c r="H14" i="17"/>
  <c r="E14" i="17"/>
  <c r="F13" i="17"/>
  <c r="G13" i="17"/>
  <c r="H13" i="17"/>
  <c r="E13" i="17"/>
  <c r="F12" i="17"/>
  <c r="G12" i="17"/>
  <c r="H12" i="17"/>
  <c r="E12" i="17"/>
  <c r="F11" i="17"/>
  <c r="G11" i="17"/>
  <c r="H11" i="17"/>
  <c r="E11" i="17"/>
  <c r="F10" i="17"/>
  <c r="G10" i="17"/>
  <c r="H10" i="17"/>
  <c r="E10" i="17"/>
  <c r="F9" i="17"/>
  <c r="G9" i="17"/>
  <c r="H9" i="17"/>
  <c r="E9" i="17"/>
  <c r="F8" i="17"/>
  <c r="G8" i="17"/>
  <c r="H8" i="17"/>
  <c r="E8" i="17"/>
  <c r="F7" i="17"/>
  <c r="G7" i="17"/>
  <c r="H7" i="17"/>
  <c r="E7" i="17"/>
  <c r="F6" i="17"/>
  <c r="G6" i="17"/>
  <c r="H6" i="17"/>
  <c r="E6" i="17"/>
  <c r="F5" i="17"/>
  <c r="G5" i="17"/>
  <c r="H5" i="17"/>
  <c r="E5" i="17"/>
  <c r="F4" i="17"/>
  <c r="G4" i="17"/>
  <c r="H4" i="17"/>
  <c r="E4" i="17"/>
  <c r="E3" i="17"/>
  <c r="F3" i="17"/>
  <c r="G3" i="17"/>
  <c r="H3" i="17"/>
  <c r="F16" i="17"/>
  <c r="G16" i="17"/>
  <c r="H16" i="17"/>
  <c r="C37" i="19"/>
  <c r="D37" i="19"/>
  <c r="E37" i="19"/>
  <c r="F37" i="19"/>
  <c r="G37" i="19"/>
  <c r="H37" i="19"/>
  <c r="I37" i="19"/>
  <c r="J37" i="19"/>
  <c r="K37" i="19"/>
  <c r="L37" i="19"/>
  <c r="M37" i="19"/>
  <c r="N37" i="19"/>
  <c r="C57" i="19"/>
  <c r="D57" i="19"/>
  <c r="E57" i="19"/>
  <c r="F57" i="19"/>
  <c r="G57" i="19"/>
  <c r="H57" i="19"/>
  <c r="I57" i="19"/>
  <c r="J57" i="19"/>
  <c r="K57" i="19"/>
  <c r="L57" i="19"/>
  <c r="M57" i="19"/>
  <c r="N57" i="19"/>
  <c r="C18" i="19"/>
  <c r="D18" i="19"/>
  <c r="P18" i="19" s="1"/>
  <c r="E18" i="19"/>
  <c r="F18" i="19"/>
  <c r="S18" i="19" s="1"/>
  <c r="G18" i="19"/>
  <c r="H18" i="19"/>
  <c r="I18" i="19"/>
  <c r="J18" i="19"/>
  <c r="K18" i="19"/>
  <c r="L18" i="19"/>
  <c r="W18" i="19" s="1"/>
  <c r="M18" i="19"/>
  <c r="N18" i="19"/>
  <c r="B272" i="15"/>
  <c r="B267" i="15"/>
  <c r="B272" i="16"/>
  <c r="B267" i="16"/>
  <c r="C36" i="19"/>
  <c r="D36" i="19"/>
  <c r="Q36" i="19" s="1"/>
  <c r="E36" i="19"/>
  <c r="F36" i="19"/>
  <c r="G36" i="19"/>
  <c r="H36" i="19"/>
  <c r="I36" i="19"/>
  <c r="J36" i="19"/>
  <c r="K36" i="19"/>
  <c r="L36" i="19"/>
  <c r="M36" i="19"/>
  <c r="N36" i="19"/>
  <c r="C56" i="19"/>
  <c r="D56" i="19"/>
  <c r="Q56" i="19" s="1"/>
  <c r="E56" i="19"/>
  <c r="F56" i="19"/>
  <c r="G56" i="19"/>
  <c r="H56" i="19"/>
  <c r="I56" i="19"/>
  <c r="J56" i="19"/>
  <c r="K56" i="19"/>
  <c r="L56" i="19"/>
  <c r="M56" i="19"/>
  <c r="N56" i="19"/>
  <c r="C35" i="19"/>
  <c r="D35" i="19"/>
  <c r="Q35" i="19" s="1"/>
  <c r="E35" i="19"/>
  <c r="F35" i="19"/>
  <c r="G35" i="19"/>
  <c r="H35" i="19"/>
  <c r="I35" i="19"/>
  <c r="J35" i="19"/>
  <c r="K35" i="19"/>
  <c r="L35" i="19"/>
  <c r="M35" i="19"/>
  <c r="N35" i="19"/>
  <c r="C55" i="19"/>
  <c r="D55" i="19"/>
  <c r="R55" i="19" s="1"/>
  <c r="E55" i="19"/>
  <c r="F55" i="19"/>
  <c r="G55" i="19"/>
  <c r="H55" i="19"/>
  <c r="I55" i="19"/>
  <c r="J55" i="19"/>
  <c r="K55" i="19"/>
  <c r="L55" i="19"/>
  <c r="M55" i="19"/>
  <c r="N55" i="19"/>
  <c r="C34" i="19"/>
  <c r="D34" i="19"/>
  <c r="Q34" i="19" s="1"/>
  <c r="E34" i="19"/>
  <c r="F34" i="19"/>
  <c r="G34" i="19"/>
  <c r="H34" i="19"/>
  <c r="I34" i="19"/>
  <c r="J34" i="19"/>
  <c r="K34" i="19"/>
  <c r="L34" i="19"/>
  <c r="M34" i="19"/>
  <c r="N34" i="19"/>
  <c r="C54" i="19"/>
  <c r="D54" i="19"/>
  <c r="Q54" i="19" s="1"/>
  <c r="E54" i="19"/>
  <c r="F54" i="19"/>
  <c r="G54" i="19"/>
  <c r="H54" i="19"/>
  <c r="I54" i="19"/>
  <c r="J54" i="19"/>
  <c r="K54" i="19"/>
  <c r="L54" i="19"/>
  <c r="M54" i="19"/>
  <c r="N54" i="19"/>
  <c r="C33" i="19"/>
  <c r="D33" i="19"/>
  <c r="P33" i="19" s="1"/>
  <c r="E33" i="19"/>
  <c r="F33" i="19"/>
  <c r="G33" i="19"/>
  <c r="H33" i="19"/>
  <c r="I33" i="19"/>
  <c r="J33" i="19"/>
  <c r="K33" i="19"/>
  <c r="L33" i="19"/>
  <c r="M33" i="19"/>
  <c r="N33" i="19"/>
  <c r="C53" i="19"/>
  <c r="D53" i="19"/>
  <c r="R53" i="19" s="1"/>
  <c r="E53" i="19"/>
  <c r="F53" i="19"/>
  <c r="G53" i="19"/>
  <c r="H53" i="19"/>
  <c r="I53" i="19"/>
  <c r="J53" i="19"/>
  <c r="K53" i="19"/>
  <c r="L53" i="19"/>
  <c r="M53" i="19"/>
  <c r="N53" i="19"/>
  <c r="C32" i="19"/>
  <c r="D32" i="19"/>
  <c r="P32" i="19" s="1"/>
  <c r="E32" i="19"/>
  <c r="F32" i="19"/>
  <c r="G32" i="19"/>
  <c r="H32" i="19"/>
  <c r="I32" i="19"/>
  <c r="J32" i="19"/>
  <c r="K32" i="19"/>
  <c r="L32" i="19"/>
  <c r="M32" i="19"/>
  <c r="N32" i="19"/>
  <c r="C52" i="19"/>
  <c r="D52" i="19"/>
  <c r="Q52" i="19" s="1"/>
  <c r="E52" i="19"/>
  <c r="F52" i="19"/>
  <c r="G52" i="19"/>
  <c r="H52" i="19"/>
  <c r="I52" i="19"/>
  <c r="J52" i="19"/>
  <c r="K52" i="19"/>
  <c r="L52" i="19"/>
  <c r="M52" i="19"/>
  <c r="N52" i="19"/>
  <c r="C31" i="19"/>
  <c r="D31" i="19"/>
  <c r="E31" i="19"/>
  <c r="F31" i="19"/>
  <c r="G31" i="19"/>
  <c r="H31" i="19"/>
  <c r="I31" i="19"/>
  <c r="J31" i="19"/>
  <c r="K31" i="19"/>
  <c r="L31" i="19"/>
  <c r="M31" i="19"/>
  <c r="N31" i="19"/>
  <c r="C51" i="19"/>
  <c r="D51" i="19"/>
  <c r="P51" i="19" s="1"/>
  <c r="E51" i="19"/>
  <c r="F51" i="19"/>
  <c r="G51" i="19"/>
  <c r="H51" i="19"/>
  <c r="I51" i="19"/>
  <c r="J51" i="19"/>
  <c r="K51" i="19"/>
  <c r="L51" i="19"/>
  <c r="M51" i="19"/>
  <c r="N51" i="19"/>
  <c r="C30" i="19"/>
  <c r="D30" i="19"/>
  <c r="Q30" i="19" s="1"/>
  <c r="E30" i="19"/>
  <c r="F30" i="19"/>
  <c r="G30" i="19"/>
  <c r="H30" i="19"/>
  <c r="I30" i="19"/>
  <c r="J30" i="19"/>
  <c r="K30" i="19"/>
  <c r="L30" i="19"/>
  <c r="M30" i="19"/>
  <c r="N30" i="19"/>
  <c r="C50" i="19"/>
  <c r="D50" i="19"/>
  <c r="R50" i="19" s="1"/>
  <c r="E50" i="19"/>
  <c r="F50" i="19"/>
  <c r="G50" i="19"/>
  <c r="H50" i="19"/>
  <c r="I50" i="19"/>
  <c r="J50" i="19"/>
  <c r="K50" i="19"/>
  <c r="L50" i="19"/>
  <c r="M50" i="19"/>
  <c r="N50" i="19"/>
  <c r="C29" i="19"/>
  <c r="D29" i="19"/>
  <c r="P29" i="19" s="1"/>
  <c r="E29" i="19"/>
  <c r="F29" i="19"/>
  <c r="G29" i="19"/>
  <c r="H29" i="19"/>
  <c r="I29" i="19"/>
  <c r="J29" i="19"/>
  <c r="K29" i="19"/>
  <c r="L29" i="19"/>
  <c r="M29" i="19"/>
  <c r="N29" i="19"/>
  <c r="C49" i="19"/>
  <c r="D49" i="19"/>
  <c r="P49" i="19" s="1"/>
  <c r="E49" i="19"/>
  <c r="F49" i="19"/>
  <c r="G49" i="19"/>
  <c r="H49" i="19"/>
  <c r="I49" i="19"/>
  <c r="J49" i="19"/>
  <c r="K49" i="19"/>
  <c r="L49" i="19"/>
  <c r="M49" i="19"/>
  <c r="N49" i="19"/>
  <c r="C28" i="19"/>
  <c r="D28" i="19"/>
  <c r="E28" i="19"/>
  <c r="F28" i="19"/>
  <c r="G28" i="19"/>
  <c r="H28" i="19"/>
  <c r="I28" i="19"/>
  <c r="J28" i="19"/>
  <c r="K28" i="19"/>
  <c r="L28" i="19"/>
  <c r="M28" i="19"/>
  <c r="N28" i="19"/>
  <c r="C48" i="19"/>
  <c r="D48" i="19"/>
  <c r="P48" i="19" s="1"/>
  <c r="E48" i="19"/>
  <c r="F48" i="19"/>
  <c r="G48" i="19"/>
  <c r="H48" i="19"/>
  <c r="I48" i="19"/>
  <c r="J48" i="19"/>
  <c r="K48" i="19"/>
  <c r="L48" i="19"/>
  <c r="M48" i="19"/>
  <c r="N48" i="19"/>
  <c r="C27" i="19"/>
  <c r="D27" i="19"/>
  <c r="Q27" i="19" s="1"/>
  <c r="E27" i="19"/>
  <c r="F27" i="19"/>
  <c r="G27" i="19"/>
  <c r="H27" i="19"/>
  <c r="I27" i="19"/>
  <c r="J27" i="19"/>
  <c r="K27" i="19"/>
  <c r="L27" i="19"/>
  <c r="M27" i="19"/>
  <c r="N27" i="19"/>
  <c r="C47" i="19"/>
  <c r="D47" i="19"/>
  <c r="R47" i="19" s="1"/>
  <c r="E47" i="19"/>
  <c r="F47" i="19"/>
  <c r="G47" i="19"/>
  <c r="H47" i="19"/>
  <c r="I47" i="19"/>
  <c r="J47" i="19"/>
  <c r="K47" i="19"/>
  <c r="L47" i="19"/>
  <c r="M47" i="19"/>
  <c r="N47" i="19"/>
  <c r="C26" i="19"/>
  <c r="D26" i="19"/>
  <c r="Q26" i="19" s="1"/>
  <c r="E26" i="19"/>
  <c r="F26" i="19"/>
  <c r="G26" i="19"/>
  <c r="H26" i="19"/>
  <c r="I26" i="19"/>
  <c r="J26" i="19"/>
  <c r="K26" i="19"/>
  <c r="L26" i="19"/>
  <c r="M26" i="19"/>
  <c r="N26" i="19"/>
  <c r="R49" i="19"/>
  <c r="R51" i="19"/>
  <c r="R54" i="19"/>
  <c r="R56" i="19"/>
  <c r="C46" i="19"/>
  <c r="D46" i="19"/>
  <c r="E46" i="19"/>
  <c r="F46" i="19"/>
  <c r="G46" i="19"/>
  <c r="H46" i="19"/>
  <c r="I46" i="19"/>
  <c r="J46" i="19"/>
  <c r="K46" i="19"/>
  <c r="L46" i="19"/>
  <c r="M46" i="19"/>
  <c r="N46" i="19"/>
  <c r="F25" i="19"/>
  <c r="G25" i="19"/>
  <c r="H25" i="19"/>
  <c r="I25" i="19"/>
  <c r="J25" i="19"/>
  <c r="K25" i="19"/>
  <c r="L25" i="19"/>
  <c r="M25" i="19"/>
  <c r="N25" i="19"/>
  <c r="P47" i="19"/>
  <c r="Q48" i="19"/>
  <c r="Q49" i="19"/>
  <c r="Q50" i="19"/>
  <c r="Q51" i="19"/>
  <c r="P53" i="19"/>
  <c r="P54" i="19"/>
  <c r="P55" i="19"/>
  <c r="P56" i="19"/>
  <c r="C45" i="19"/>
  <c r="D45" i="19"/>
  <c r="E45" i="19"/>
  <c r="F45" i="19"/>
  <c r="G45" i="19"/>
  <c r="H45" i="19"/>
  <c r="I45" i="19"/>
  <c r="J45" i="19"/>
  <c r="K45" i="19"/>
  <c r="L45" i="19"/>
  <c r="M45" i="19"/>
  <c r="N45" i="19"/>
  <c r="C17" i="19"/>
  <c r="Q17" i="19" s="1"/>
  <c r="D17" i="19"/>
  <c r="E17" i="19"/>
  <c r="F17" i="19"/>
  <c r="G17" i="19"/>
  <c r="H17" i="19"/>
  <c r="I17" i="19"/>
  <c r="J17" i="19"/>
  <c r="K17" i="19"/>
  <c r="L17" i="19"/>
  <c r="M17" i="19"/>
  <c r="N17" i="19"/>
  <c r="C16" i="19"/>
  <c r="Q16" i="19" s="1"/>
  <c r="D16" i="19"/>
  <c r="E16" i="19"/>
  <c r="F16" i="19"/>
  <c r="G16" i="19"/>
  <c r="H16" i="19"/>
  <c r="I16" i="19"/>
  <c r="U16" i="19" s="1"/>
  <c r="J16" i="19"/>
  <c r="K16" i="19"/>
  <c r="L16" i="19"/>
  <c r="M16" i="19"/>
  <c r="N16" i="19"/>
  <c r="C15" i="19"/>
  <c r="P15" i="19" s="1"/>
  <c r="D15" i="19"/>
  <c r="E15" i="19"/>
  <c r="F15" i="19"/>
  <c r="G15" i="19"/>
  <c r="S15" i="19" s="1"/>
  <c r="H15" i="19"/>
  <c r="I15" i="19"/>
  <c r="J15" i="19"/>
  <c r="K15" i="19"/>
  <c r="L15" i="19"/>
  <c r="M15" i="19"/>
  <c r="W15" i="19" s="1"/>
  <c r="N15" i="19"/>
  <c r="C14" i="19"/>
  <c r="Q14" i="19" s="1"/>
  <c r="D14" i="19"/>
  <c r="E14" i="19"/>
  <c r="F14" i="19"/>
  <c r="G14" i="19"/>
  <c r="H14" i="19"/>
  <c r="I14" i="19"/>
  <c r="U14" i="19" s="1"/>
  <c r="J14" i="19"/>
  <c r="K14" i="19"/>
  <c r="L14" i="19"/>
  <c r="M14" i="19"/>
  <c r="N14" i="19"/>
  <c r="C13" i="19"/>
  <c r="D13" i="19"/>
  <c r="E13" i="19"/>
  <c r="F13" i="19"/>
  <c r="G13" i="19"/>
  <c r="S13" i="19" s="1"/>
  <c r="H13" i="19"/>
  <c r="I13" i="19"/>
  <c r="U13" i="19" s="1"/>
  <c r="J13" i="19"/>
  <c r="K13" i="19"/>
  <c r="L13" i="19"/>
  <c r="M13" i="19"/>
  <c r="W13" i="19" s="1"/>
  <c r="N13" i="19"/>
  <c r="C12" i="19"/>
  <c r="D12" i="19"/>
  <c r="E12" i="19"/>
  <c r="F12" i="19"/>
  <c r="G12" i="19"/>
  <c r="H12" i="19"/>
  <c r="I12" i="19"/>
  <c r="U12" i="19" s="1"/>
  <c r="J12" i="19"/>
  <c r="K12" i="19"/>
  <c r="L12" i="19"/>
  <c r="M12" i="19"/>
  <c r="N12" i="19"/>
  <c r="C11" i="19"/>
  <c r="P11" i="19" s="1"/>
  <c r="D11" i="19"/>
  <c r="E11" i="19"/>
  <c r="F11" i="19"/>
  <c r="G11" i="19"/>
  <c r="S11" i="19" s="1"/>
  <c r="H11" i="19"/>
  <c r="I11" i="19"/>
  <c r="J11" i="19"/>
  <c r="K11" i="19"/>
  <c r="L11" i="19"/>
  <c r="M11" i="19"/>
  <c r="W11" i="19" s="1"/>
  <c r="N11" i="19"/>
  <c r="C10" i="19"/>
  <c r="Q10" i="19" s="1"/>
  <c r="D10" i="19"/>
  <c r="E10" i="19"/>
  <c r="F10" i="19"/>
  <c r="G10" i="19"/>
  <c r="H10" i="19"/>
  <c r="I10" i="19"/>
  <c r="J10" i="19"/>
  <c r="K10" i="19"/>
  <c r="L10" i="19"/>
  <c r="M10" i="19"/>
  <c r="N10" i="19"/>
  <c r="C9" i="19"/>
  <c r="Q9" i="19" s="1"/>
  <c r="D9" i="19"/>
  <c r="E9" i="19"/>
  <c r="F9" i="19"/>
  <c r="G9" i="19"/>
  <c r="H9" i="19"/>
  <c r="I9" i="19"/>
  <c r="U9" i="19" s="1"/>
  <c r="J9" i="19"/>
  <c r="K9" i="19"/>
  <c r="L9" i="19"/>
  <c r="M9" i="19"/>
  <c r="N9" i="19"/>
  <c r="C8" i="19"/>
  <c r="P8" i="19" s="1"/>
  <c r="D8" i="19"/>
  <c r="E8" i="19"/>
  <c r="F8" i="19"/>
  <c r="G8" i="19"/>
  <c r="H8" i="19"/>
  <c r="I8" i="19"/>
  <c r="J8" i="19"/>
  <c r="K8" i="19"/>
  <c r="L8" i="19"/>
  <c r="M8" i="19"/>
  <c r="W8" i="19" s="1"/>
  <c r="N8" i="19"/>
  <c r="C7" i="19"/>
  <c r="Q7" i="19" s="1"/>
  <c r="D7" i="19"/>
  <c r="E7" i="19"/>
  <c r="F7" i="19"/>
  <c r="G7" i="19"/>
  <c r="H7" i="19"/>
  <c r="I7" i="19"/>
  <c r="J7" i="19"/>
  <c r="K7" i="19"/>
  <c r="L7" i="19"/>
  <c r="M7" i="19"/>
  <c r="N7" i="19"/>
  <c r="C6" i="19"/>
  <c r="Q6" i="19" s="1"/>
  <c r="D6" i="19"/>
  <c r="E6" i="19"/>
  <c r="F6" i="19"/>
  <c r="G6" i="19"/>
  <c r="H6" i="19"/>
  <c r="I6" i="19"/>
  <c r="J6" i="19"/>
  <c r="K6" i="19"/>
  <c r="L6" i="19"/>
  <c r="M6" i="19"/>
  <c r="N6" i="19"/>
  <c r="C5" i="19"/>
  <c r="D5" i="19"/>
  <c r="E5" i="19"/>
  <c r="F5" i="19"/>
  <c r="G5" i="19"/>
  <c r="S5" i="19" s="1"/>
  <c r="H5" i="19"/>
  <c r="I5" i="19"/>
  <c r="J5" i="19"/>
  <c r="K5" i="19"/>
  <c r="L5" i="19"/>
  <c r="M5" i="19"/>
  <c r="N5" i="19"/>
  <c r="C4" i="19"/>
  <c r="P4" i="19" s="1"/>
  <c r="D4" i="19"/>
  <c r="E4" i="19"/>
  <c r="F4" i="19"/>
  <c r="G4" i="19"/>
  <c r="H4" i="19"/>
  <c r="I4" i="19"/>
  <c r="J4" i="19"/>
  <c r="K4" i="19"/>
  <c r="L4" i="19"/>
  <c r="M4" i="19"/>
  <c r="W4" i="19" s="1"/>
  <c r="N4" i="19"/>
  <c r="C3" i="19"/>
  <c r="C21" i="19" s="1"/>
  <c r="D3" i="19"/>
  <c r="E3" i="19"/>
  <c r="E21" i="19" s="1"/>
  <c r="F3" i="19"/>
  <c r="G3" i="19"/>
  <c r="G21" i="19" s="1"/>
  <c r="H3" i="19"/>
  <c r="I3" i="19"/>
  <c r="I21" i="19" s="1"/>
  <c r="J3" i="19"/>
  <c r="K3" i="19"/>
  <c r="K21" i="19" s="1"/>
  <c r="L3" i="19"/>
  <c r="M3" i="19"/>
  <c r="M21" i="19" s="1"/>
  <c r="N3" i="19"/>
  <c r="Q37" i="19"/>
  <c r="P36" i="19"/>
  <c r="P35" i="19"/>
  <c r="Q33" i="19"/>
  <c r="Q32" i="19"/>
  <c r="Q31" i="19"/>
  <c r="Q29" i="19"/>
  <c r="Q28" i="19"/>
  <c r="P27" i="19"/>
  <c r="P25" i="19"/>
  <c r="U18" i="19"/>
  <c r="Q18" i="19"/>
  <c r="U17" i="19"/>
  <c r="W16" i="19"/>
  <c r="S16" i="19"/>
  <c r="P16" i="19"/>
  <c r="U15" i="19"/>
  <c r="Q15" i="19"/>
  <c r="W14" i="19"/>
  <c r="S14" i="19"/>
  <c r="P14" i="19"/>
  <c r="Q13" i="19"/>
  <c r="Q12" i="19"/>
  <c r="U11" i="19"/>
  <c r="Q11" i="19"/>
  <c r="U10" i="19"/>
  <c r="W9" i="19"/>
  <c r="S9" i="19"/>
  <c r="P9" i="19"/>
  <c r="S8" i="19"/>
  <c r="U7" i="19"/>
  <c r="U6" i="19"/>
  <c r="W5" i="19"/>
  <c r="P5" i="19"/>
  <c r="S4" i="19"/>
  <c r="U3" i="19"/>
  <c r="J32" i="18" l="1"/>
  <c r="J41" i="18"/>
  <c r="J96" i="18"/>
  <c r="J79" i="18"/>
  <c r="H20" i="17"/>
  <c r="F20" i="17"/>
  <c r="G20" i="17"/>
  <c r="E20" i="17"/>
  <c r="Q3" i="19"/>
  <c r="N21" i="19"/>
  <c r="L21" i="19"/>
  <c r="J21" i="19"/>
  <c r="H21" i="19"/>
  <c r="F21" i="19"/>
  <c r="D21" i="19"/>
  <c r="Q55" i="19"/>
  <c r="Q53" i="19"/>
  <c r="P50" i="19"/>
  <c r="F49" i="18"/>
  <c r="J16" i="18"/>
  <c r="H106" i="18"/>
  <c r="F106" i="18"/>
  <c r="D106" i="18"/>
  <c r="R48" i="19"/>
  <c r="Q5" i="19"/>
  <c r="U8" i="19"/>
  <c r="N40" i="19"/>
  <c r="N41" i="19"/>
  <c r="L41" i="19"/>
  <c r="L40" i="19"/>
  <c r="J41" i="19"/>
  <c r="J40" i="19"/>
  <c r="H41" i="19"/>
  <c r="H40" i="19"/>
  <c r="F41" i="19"/>
  <c r="F40" i="19"/>
  <c r="D41" i="19"/>
  <c r="D40" i="19"/>
  <c r="J13" i="18"/>
  <c r="H86" i="18"/>
  <c r="F86" i="18"/>
  <c r="D86" i="18"/>
  <c r="J91" i="18"/>
  <c r="G106" i="18"/>
  <c r="E106" i="18"/>
  <c r="M40" i="19"/>
  <c r="M41" i="19"/>
  <c r="K40" i="19"/>
  <c r="K41" i="19"/>
  <c r="I40" i="19"/>
  <c r="I41" i="19"/>
  <c r="G40" i="19"/>
  <c r="G41" i="19"/>
  <c r="E40" i="19"/>
  <c r="E41" i="19"/>
  <c r="C41" i="19"/>
  <c r="C40" i="19"/>
  <c r="W17" i="19"/>
  <c r="S17" i="19"/>
  <c r="Q8" i="19"/>
  <c r="Q46" i="19"/>
  <c r="N62" i="19"/>
  <c r="N61" i="19"/>
  <c r="N60" i="19"/>
  <c r="L62" i="19"/>
  <c r="L61" i="19"/>
  <c r="L60" i="19"/>
  <c r="J62" i="19"/>
  <c r="J61" i="19"/>
  <c r="J60" i="19"/>
  <c r="H62" i="19"/>
  <c r="H61" i="19"/>
  <c r="H60" i="19"/>
  <c r="F62" i="19"/>
  <c r="F61" i="19"/>
  <c r="F60" i="19"/>
  <c r="Q45" i="19"/>
  <c r="D62" i="19"/>
  <c r="D61" i="19"/>
  <c r="D60" i="19"/>
  <c r="M62" i="19"/>
  <c r="M61" i="19"/>
  <c r="M60" i="19"/>
  <c r="K62" i="19"/>
  <c r="K61" i="19"/>
  <c r="K60" i="19"/>
  <c r="I62" i="19"/>
  <c r="I61" i="19"/>
  <c r="I60" i="19"/>
  <c r="G62" i="19"/>
  <c r="G61" i="19"/>
  <c r="G60" i="19"/>
  <c r="E62" i="19"/>
  <c r="E61" i="19"/>
  <c r="E60" i="19"/>
  <c r="R45" i="19"/>
  <c r="C62" i="19"/>
  <c r="C61" i="19"/>
  <c r="C60" i="19"/>
  <c r="U4" i="19"/>
  <c r="Q4" i="19"/>
  <c r="R4" i="19" s="1"/>
  <c r="W6" i="19"/>
  <c r="S6" i="19"/>
  <c r="P6" i="19"/>
  <c r="P13" i="19"/>
  <c r="P17" i="19"/>
  <c r="P46" i="19"/>
  <c r="P28" i="19"/>
  <c r="P34" i="19"/>
  <c r="W21" i="19"/>
  <c r="S7" i="19"/>
  <c r="W10" i="19"/>
  <c r="S10" i="19"/>
  <c r="P10" i="19"/>
  <c r="W12" i="19"/>
  <c r="S12" i="19"/>
  <c r="P12" i="19"/>
  <c r="P45" i="19"/>
  <c r="R46" i="19"/>
  <c r="R52" i="19"/>
  <c r="J8" i="18"/>
  <c r="J10" i="18"/>
  <c r="J6" i="18"/>
  <c r="J30" i="18"/>
  <c r="J35" i="18"/>
  <c r="J39" i="18"/>
  <c r="J72" i="18"/>
  <c r="J77" i="18"/>
  <c r="J80" i="18"/>
  <c r="J82" i="18"/>
  <c r="J92" i="18"/>
  <c r="J95" i="18"/>
  <c r="J99" i="18"/>
  <c r="J101" i="18"/>
  <c r="J71" i="18"/>
  <c r="J73" i="18"/>
  <c r="J97" i="18"/>
  <c r="J98" i="18"/>
  <c r="F66" i="18"/>
  <c r="J17" i="18"/>
  <c r="J14" i="18"/>
  <c r="J11" i="18"/>
  <c r="J9" i="18"/>
  <c r="J7" i="18"/>
  <c r="J5" i="18"/>
  <c r="G50" i="18"/>
  <c r="E50" i="18"/>
  <c r="J50" i="18" s="1"/>
  <c r="G51" i="18"/>
  <c r="E51" i="18"/>
  <c r="J51" i="18" s="1"/>
  <c r="G52" i="18"/>
  <c r="E52" i="18"/>
  <c r="J52" i="18" s="1"/>
  <c r="G53" i="18"/>
  <c r="E53" i="18"/>
  <c r="J53" i="18" s="1"/>
  <c r="G54" i="18"/>
  <c r="E54" i="18"/>
  <c r="J54" i="18" s="1"/>
  <c r="G55" i="18"/>
  <c r="E55" i="18"/>
  <c r="J55" i="18" s="1"/>
  <c r="G56" i="18"/>
  <c r="E56" i="18"/>
  <c r="J56" i="18" s="1"/>
  <c r="G57" i="18"/>
  <c r="E57" i="18"/>
  <c r="J57" i="18" s="1"/>
  <c r="G58" i="18"/>
  <c r="E58" i="18"/>
  <c r="J58" i="18" s="1"/>
  <c r="G59" i="18"/>
  <c r="E59" i="18"/>
  <c r="J59" i="18" s="1"/>
  <c r="G60" i="18"/>
  <c r="E60" i="18"/>
  <c r="J60" i="18" s="1"/>
  <c r="G61" i="18"/>
  <c r="E61" i="18"/>
  <c r="J61" i="18" s="1"/>
  <c r="G62" i="18"/>
  <c r="E62" i="18"/>
  <c r="J62" i="18" s="1"/>
  <c r="G63" i="18"/>
  <c r="J74" i="18"/>
  <c r="J75" i="18"/>
  <c r="J78" i="18"/>
  <c r="B78" i="18" s="1"/>
  <c r="J93" i="18"/>
  <c r="J102" i="18"/>
  <c r="B102" i="18" s="1"/>
  <c r="K37" i="17"/>
  <c r="R57" i="19"/>
  <c r="J103" i="18"/>
  <c r="P57" i="19"/>
  <c r="J83" i="18"/>
  <c r="E63" i="18"/>
  <c r="J63" i="18" s="1"/>
  <c r="J18" i="18"/>
  <c r="Q57" i="19"/>
  <c r="P37" i="19"/>
  <c r="J29" i="18"/>
  <c r="J31" i="18"/>
  <c r="J33" i="18"/>
  <c r="J36" i="18"/>
  <c r="J48" i="18"/>
  <c r="H22" i="18"/>
  <c r="H49" i="18"/>
  <c r="H66" i="18" s="1"/>
  <c r="G22" i="18"/>
  <c r="G49" i="18"/>
  <c r="G66" i="18" s="1"/>
  <c r="E22" i="18"/>
  <c r="E49" i="18"/>
  <c r="E66" i="18" s="1"/>
  <c r="J66" i="18" s="1"/>
  <c r="E44" i="18"/>
  <c r="J44" i="18" s="1"/>
  <c r="J34" i="18"/>
  <c r="J37" i="18"/>
  <c r="J40" i="18"/>
  <c r="J27" i="18"/>
  <c r="J12" i="18"/>
  <c r="J15" i="18"/>
  <c r="F22" i="18"/>
  <c r="J4" i="18"/>
  <c r="P52" i="19"/>
  <c r="P31" i="19"/>
  <c r="P30" i="19"/>
  <c r="Q47" i="19"/>
  <c r="P26" i="19"/>
  <c r="Q25" i="19"/>
  <c r="P7" i="19"/>
  <c r="W7" i="19"/>
  <c r="U5" i="19"/>
  <c r="V5" i="19" s="1"/>
  <c r="P3" i="19"/>
  <c r="S3" i="19"/>
  <c r="W3" i="19"/>
  <c r="U21" i="19"/>
  <c r="Q21" i="19"/>
  <c r="B16" i="18" l="1"/>
  <c r="B32" i="18"/>
  <c r="B15" i="18"/>
  <c r="B76" i="18"/>
  <c r="B96" i="18"/>
  <c r="T11" i="19"/>
  <c r="B37" i="18"/>
  <c r="B33" i="18"/>
  <c r="B12" i="18"/>
  <c r="B40" i="18"/>
  <c r="B34" i="18"/>
  <c r="B36" i="18"/>
  <c r="B31" i="18"/>
  <c r="B18" i="18"/>
  <c r="B83" i="18"/>
  <c r="B103" i="18"/>
  <c r="B93" i="18"/>
  <c r="B75" i="18"/>
  <c r="B7" i="18"/>
  <c r="B11" i="18"/>
  <c r="B17" i="18"/>
  <c r="B98" i="18"/>
  <c r="B73" i="18"/>
  <c r="B101" i="18"/>
  <c r="B95" i="18"/>
  <c r="B82" i="18"/>
  <c r="B77" i="18"/>
  <c r="B39" i="18"/>
  <c r="B30" i="18"/>
  <c r="B10" i="18"/>
  <c r="B94" i="18"/>
  <c r="B38" i="18"/>
  <c r="B4" i="18"/>
  <c r="B20" i="18"/>
  <c r="B19" i="18"/>
  <c r="B27" i="18"/>
  <c r="B43" i="18"/>
  <c r="B42" i="18"/>
  <c r="B29" i="18"/>
  <c r="B74" i="18"/>
  <c r="B5" i="18"/>
  <c r="B9" i="18"/>
  <c r="B14" i="18"/>
  <c r="B97" i="18"/>
  <c r="B85" i="18"/>
  <c r="B71" i="18"/>
  <c r="B84" i="18"/>
  <c r="B99" i="18"/>
  <c r="B92" i="18"/>
  <c r="B80" i="18"/>
  <c r="B72" i="18"/>
  <c r="B35" i="18"/>
  <c r="B6" i="18"/>
  <c r="B8" i="18"/>
  <c r="B100" i="18"/>
  <c r="B81" i="18"/>
  <c r="B28" i="18"/>
  <c r="B91" i="18"/>
  <c r="B105" i="18"/>
  <c r="B104" i="18"/>
  <c r="B79" i="18"/>
  <c r="B41" i="18"/>
  <c r="B13" i="18"/>
  <c r="X3" i="19"/>
  <c r="X19" i="19"/>
  <c r="B3" i="19"/>
  <c r="B19" i="19"/>
  <c r="X7" i="19"/>
  <c r="B12" i="19"/>
  <c r="X12" i="19"/>
  <c r="T10" i="19"/>
  <c r="T7" i="19"/>
  <c r="B17" i="19"/>
  <c r="B6" i="19"/>
  <c r="X6" i="19"/>
  <c r="V4" i="19"/>
  <c r="R8" i="19"/>
  <c r="R5" i="19"/>
  <c r="R18" i="19"/>
  <c r="X16" i="19"/>
  <c r="B16" i="19"/>
  <c r="R15" i="19"/>
  <c r="T14" i="19"/>
  <c r="R13" i="19"/>
  <c r="V11" i="19"/>
  <c r="V10" i="19"/>
  <c r="T9" i="19"/>
  <c r="T8" i="19"/>
  <c r="V6" i="19"/>
  <c r="B5" i="19"/>
  <c r="V19" i="19"/>
  <c r="R19" i="19"/>
  <c r="T17" i="19"/>
  <c r="T13" i="19"/>
  <c r="X18" i="19"/>
  <c r="B18" i="19"/>
  <c r="V16" i="19"/>
  <c r="X15" i="19"/>
  <c r="B15" i="19"/>
  <c r="R14" i="19"/>
  <c r="V12" i="19"/>
  <c r="R10" i="19"/>
  <c r="R9" i="19"/>
  <c r="B8" i="19"/>
  <c r="R6" i="19"/>
  <c r="X4" i="19"/>
  <c r="T3" i="19"/>
  <c r="T19" i="19"/>
  <c r="B7" i="19"/>
  <c r="T12" i="19"/>
  <c r="B10" i="19"/>
  <c r="X10" i="19"/>
  <c r="B13" i="19"/>
  <c r="T6" i="19"/>
  <c r="V8" i="19"/>
  <c r="V18" i="19"/>
  <c r="V17" i="19"/>
  <c r="T16" i="19"/>
  <c r="V15" i="19"/>
  <c r="X14" i="19"/>
  <c r="B14" i="19"/>
  <c r="R12" i="19"/>
  <c r="R11" i="19"/>
  <c r="X9" i="19"/>
  <c r="B9" i="19"/>
  <c r="V7" i="19"/>
  <c r="X5" i="19"/>
  <c r="T4" i="19"/>
  <c r="V3" i="19"/>
  <c r="R3" i="19"/>
  <c r="X17" i="19"/>
  <c r="X13" i="19"/>
  <c r="T18" i="19"/>
  <c r="R17" i="19"/>
  <c r="R16" i="19"/>
  <c r="T15" i="19"/>
  <c r="V14" i="19"/>
  <c r="V13" i="19"/>
  <c r="X11" i="19"/>
  <c r="B11" i="19"/>
  <c r="V9" i="19"/>
  <c r="X8" i="19"/>
  <c r="R7" i="19"/>
  <c r="T5" i="19"/>
  <c r="B4" i="19"/>
  <c r="B52" i="19"/>
  <c r="B58" i="19"/>
  <c r="B50" i="19"/>
  <c r="B55" i="19"/>
  <c r="B45" i="19"/>
  <c r="B47" i="19"/>
  <c r="B51" i="19"/>
  <c r="B56" i="19"/>
  <c r="B57" i="19"/>
  <c r="B46" i="19"/>
  <c r="P21" i="19"/>
  <c r="B48" i="19"/>
  <c r="B53" i="19"/>
  <c r="B49" i="19"/>
  <c r="B54" i="19"/>
  <c r="S21" i="19"/>
  <c r="J49" i="18"/>
  <c r="B55" i="18" s="1"/>
  <c r="J22" i="18"/>
  <c r="J106" i="18"/>
  <c r="B52" i="18" l="1"/>
  <c r="B60" i="18"/>
  <c r="B57" i="18"/>
  <c r="B54" i="18"/>
  <c r="B62" i="18"/>
  <c r="B61" i="18"/>
  <c r="B51" i="18"/>
  <c r="B49" i="18"/>
  <c r="B65" i="18"/>
  <c r="B64" i="18"/>
  <c r="B56" i="18"/>
  <c r="B53" i="18"/>
  <c r="B50" i="18"/>
  <c r="B58" i="18"/>
  <c r="B59" i="18"/>
  <c r="B63" i="18"/>
  <c r="J86" i="18"/>
  <c r="K205" i="17"/>
  <c r="K204" i="17"/>
  <c r="K203" i="17"/>
  <c r="K202" i="17"/>
  <c r="K201" i="17"/>
  <c r="K200" i="17"/>
  <c r="K199" i="17"/>
  <c r="K198" i="17"/>
  <c r="K197" i="17"/>
  <c r="K196" i="17"/>
  <c r="K195" i="17"/>
  <c r="K194" i="17"/>
  <c r="K193" i="17"/>
  <c r="K184" i="17"/>
  <c r="K183" i="17"/>
  <c r="K182" i="17"/>
  <c r="K181" i="17"/>
  <c r="K180" i="17"/>
  <c r="K179" i="17"/>
  <c r="K178" i="17"/>
  <c r="K177" i="17"/>
  <c r="K176" i="17"/>
  <c r="K175" i="17"/>
  <c r="K174" i="17"/>
  <c r="K173" i="17"/>
  <c r="K172" i="17"/>
  <c r="K163" i="17"/>
  <c r="K162" i="17"/>
  <c r="K161" i="17"/>
  <c r="K160" i="17"/>
  <c r="K159" i="17"/>
  <c r="K158" i="17"/>
  <c r="K157" i="17"/>
  <c r="K156" i="17"/>
  <c r="K155" i="17"/>
  <c r="K154" i="17"/>
  <c r="K153" i="17"/>
  <c r="K152" i="17"/>
  <c r="K151" i="17"/>
  <c r="K142" i="17"/>
  <c r="K141" i="17"/>
  <c r="K140" i="17"/>
  <c r="K139" i="17"/>
  <c r="K138" i="17"/>
  <c r="K137" i="17"/>
  <c r="K136" i="17"/>
  <c r="K135" i="17"/>
  <c r="K134" i="17"/>
  <c r="K133" i="17"/>
  <c r="K132" i="17"/>
  <c r="K131" i="17"/>
  <c r="K130" i="17"/>
  <c r="K121" i="17"/>
  <c r="K120" i="17"/>
  <c r="K119" i="17"/>
  <c r="K118" i="17"/>
  <c r="K117" i="17"/>
  <c r="K116" i="17"/>
  <c r="L115" i="17"/>
  <c r="K115" i="17"/>
  <c r="K114" i="17"/>
  <c r="L113" i="17"/>
  <c r="K113" i="17"/>
  <c r="L112" i="17"/>
  <c r="K112" i="17"/>
  <c r="L111" i="17"/>
  <c r="K111" i="17"/>
  <c r="L110" i="17"/>
  <c r="K110" i="17"/>
  <c r="K109" i="17"/>
  <c r="K100" i="17"/>
  <c r="K99" i="17"/>
  <c r="K98" i="17"/>
  <c r="K97" i="17"/>
  <c r="K96" i="17"/>
  <c r="K95" i="17"/>
  <c r="K94" i="17"/>
  <c r="K93" i="17"/>
  <c r="K92" i="17"/>
  <c r="K91" i="17"/>
  <c r="K90" i="17"/>
  <c r="K89" i="17"/>
  <c r="K88" i="17"/>
  <c r="K86" i="17"/>
  <c r="K79" i="17"/>
  <c r="K78" i="17"/>
  <c r="K77" i="17"/>
  <c r="K76" i="17"/>
  <c r="K75" i="17"/>
  <c r="K74" i="17"/>
  <c r="K73" i="17"/>
  <c r="K72" i="17"/>
  <c r="K71" i="17"/>
  <c r="K70" i="17"/>
  <c r="K69" i="17"/>
  <c r="K68" i="17"/>
  <c r="K67" i="17"/>
  <c r="K65" i="17"/>
  <c r="H58" i="17"/>
  <c r="G58" i="17"/>
  <c r="F58" i="17"/>
  <c r="E58" i="17"/>
  <c r="H57" i="17"/>
  <c r="G57" i="17"/>
  <c r="F57" i="17"/>
  <c r="E57" i="17"/>
  <c r="H56" i="17"/>
  <c r="G56" i="17"/>
  <c r="F56" i="17"/>
  <c r="E56" i="17"/>
  <c r="H55" i="17"/>
  <c r="G55" i="17"/>
  <c r="F55" i="17"/>
  <c r="E55" i="17"/>
  <c r="H54" i="17"/>
  <c r="G54" i="17"/>
  <c r="F54" i="17"/>
  <c r="E54" i="17"/>
  <c r="H53" i="17"/>
  <c r="G53" i="17"/>
  <c r="F53" i="17"/>
  <c r="E53" i="17"/>
  <c r="H52" i="17"/>
  <c r="G52" i="17"/>
  <c r="F52" i="17"/>
  <c r="E52" i="17"/>
  <c r="H51" i="17"/>
  <c r="G51" i="17"/>
  <c r="F51" i="17"/>
  <c r="E51" i="17"/>
  <c r="H50" i="17"/>
  <c r="G50" i="17"/>
  <c r="F50" i="17"/>
  <c r="E50" i="17"/>
  <c r="H49" i="17"/>
  <c r="G49" i="17"/>
  <c r="F49" i="17"/>
  <c r="E49" i="17"/>
  <c r="H48" i="17"/>
  <c r="G48" i="17"/>
  <c r="F48" i="17"/>
  <c r="E48" i="17"/>
  <c r="H47" i="17"/>
  <c r="G47" i="17"/>
  <c r="F47" i="17"/>
  <c r="E47" i="17"/>
  <c r="H46" i="17"/>
  <c r="G46" i="17"/>
  <c r="F46" i="17"/>
  <c r="E46" i="17"/>
  <c r="H45" i="17"/>
  <c r="H62" i="17" s="1"/>
  <c r="G45" i="17"/>
  <c r="G62" i="17" s="1"/>
  <c r="F45" i="17"/>
  <c r="F62" i="17" s="1"/>
  <c r="E45" i="17"/>
  <c r="E62" i="17" s="1"/>
  <c r="H44" i="17"/>
  <c r="G44" i="17"/>
  <c r="F44" i="17"/>
  <c r="E44" i="17"/>
  <c r="K36" i="17"/>
  <c r="K35" i="17"/>
  <c r="K34" i="17"/>
  <c r="K33" i="17"/>
  <c r="K32" i="17"/>
  <c r="K31" i="17"/>
  <c r="K30" i="17"/>
  <c r="K29" i="17"/>
  <c r="K28" i="17"/>
  <c r="K27" i="17"/>
  <c r="K26" i="17"/>
  <c r="K25" i="17"/>
  <c r="K24" i="17"/>
  <c r="K23" i="17"/>
  <c r="K16" i="17"/>
  <c r="K15" i="17"/>
  <c r="K14" i="17"/>
  <c r="K13" i="17"/>
  <c r="K12" i="17"/>
  <c r="K11" i="17"/>
  <c r="K10" i="17"/>
  <c r="K9" i="17"/>
  <c r="K8" i="17"/>
  <c r="K7" i="17"/>
  <c r="K6" i="17"/>
  <c r="K5" i="17"/>
  <c r="K4" i="17"/>
  <c r="K3" i="17"/>
  <c r="K2" i="17"/>
  <c r="B263" i="16"/>
  <c r="B262" i="16"/>
  <c r="B259" i="16"/>
  <c r="B258" i="16"/>
  <c r="B255" i="16"/>
  <c r="B254" i="16"/>
  <c r="B251" i="16"/>
  <c r="B250" i="16"/>
  <c r="B247" i="16"/>
  <c r="B246" i="16"/>
  <c r="B243" i="16"/>
  <c r="B242" i="16"/>
  <c r="B239" i="16"/>
  <c r="B238" i="16"/>
  <c r="B235" i="16"/>
  <c r="B234" i="16"/>
  <c r="B225" i="16"/>
  <c r="B224" i="16"/>
  <c r="B219" i="16"/>
  <c r="B218" i="16"/>
  <c r="B216" i="16"/>
  <c r="B209" i="16"/>
  <c r="B208" i="16"/>
  <c r="B193" i="16"/>
  <c r="B192" i="16"/>
  <c r="B187" i="16"/>
  <c r="B186" i="16"/>
  <c r="N180" i="16"/>
  <c r="M180" i="16"/>
  <c r="L180" i="16"/>
  <c r="K180" i="16"/>
  <c r="J180" i="16"/>
  <c r="I180" i="16"/>
  <c r="H180" i="16"/>
  <c r="G180" i="16"/>
  <c r="F180" i="16"/>
  <c r="E180" i="16"/>
  <c r="D180" i="16"/>
  <c r="C180" i="16"/>
  <c r="B179" i="16"/>
  <c r="B178" i="16"/>
  <c r="N172" i="16"/>
  <c r="M172" i="16"/>
  <c r="L172" i="16"/>
  <c r="K172" i="16"/>
  <c r="J172" i="16"/>
  <c r="I172" i="16"/>
  <c r="H172" i="16"/>
  <c r="G172" i="16"/>
  <c r="F172" i="16"/>
  <c r="E172" i="16"/>
  <c r="D172" i="16"/>
  <c r="C172" i="16"/>
  <c r="B170" i="16"/>
  <c r="B172" i="16" s="1"/>
  <c r="N165" i="16"/>
  <c r="M165" i="16"/>
  <c r="L165" i="16"/>
  <c r="K165" i="16"/>
  <c r="J165" i="16"/>
  <c r="I165" i="16"/>
  <c r="H165" i="16"/>
  <c r="G165" i="16"/>
  <c r="F165" i="16"/>
  <c r="E165" i="16"/>
  <c r="D165" i="16"/>
  <c r="C165" i="16"/>
  <c r="B164" i="16"/>
  <c r="B163" i="16"/>
  <c r="B157" i="16"/>
  <c r="B156" i="16"/>
  <c r="C53" i="20" s="1"/>
  <c r="C56" i="20" s="1"/>
  <c r="B145" i="16"/>
  <c r="B144" i="16"/>
  <c r="B53" i="20" s="1"/>
  <c r="B56" i="20" s="1"/>
  <c r="B138" i="16"/>
  <c r="B137" i="16"/>
  <c r="C34" i="20" s="1"/>
  <c r="C37" i="20" s="1"/>
  <c r="B126" i="16"/>
  <c r="B125" i="16"/>
  <c r="B34" i="20" s="1"/>
  <c r="B37" i="20" s="1"/>
  <c r="D35" i="20" s="1"/>
  <c r="B113" i="16"/>
  <c r="B112" i="16"/>
  <c r="B106" i="16"/>
  <c r="B105" i="16"/>
  <c r="B100" i="16"/>
  <c r="B99" i="16"/>
  <c r="B92" i="16"/>
  <c r="B91" i="16"/>
  <c r="B89" i="16"/>
  <c r="B84" i="16"/>
  <c r="B83" i="16"/>
  <c r="B77" i="16"/>
  <c r="B76" i="16"/>
  <c r="C15" i="20" s="1"/>
  <c r="C18" i="20" s="1"/>
  <c r="B65" i="16"/>
  <c r="B64" i="16"/>
  <c r="N57" i="16"/>
  <c r="M57" i="16"/>
  <c r="L57" i="16"/>
  <c r="K57" i="16"/>
  <c r="J57" i="16"/>
  <c r="I57" i="16"/>
  <c r="H57" i="16"/>
  <c r="G57" i="16"/>
  <c r="F57" i="16"/>
  <c r="E57" i="16"/>
  <c r="D57" i="16"/>
  <c r="C57" i="16"/>
  <c r="N56" i="16"/>
  <c r="N58" i="16" s="1"/>
  <c r="M56" i="16"/>
  <c r="M58" i="16" s="1"/>
  <c r="L56" i="16"/>
  <c r="L58" i="16" s="1"/>
  <c r="K56" i="16"/>
  <c r="K58" i="16" s="1"/>
  <c r="J56" i="16"/>
  <c r="J58" i="16" s="1"/>
  <c r="I56" i="16"/>
  <c r="I58" i="16" s="1"/>
  <c r="H56" i="16"/>
  <c r="H58" i="16" s="1"/>
  <c r="G56" i="16"/>
  <c r="G58" i="16" s="1"/>
  <c r="F56" i="16"/>
  <c r="F58" i="16" s="1"/>
  <c r="E56" i="16"/>
  <c r="E58" i="16" s="1"/>
  <c r="D56" i="16"/>
  <c r="D58" i="16" s="1"/>
  <c r="C56" i="16"/>
  <c r="C58" i="16" s="1"/>
  <c r="N50" i="16"/>
  <c r="M50" i="16"/>
  <c r="L50" i="16"/>
  <c r="K50" i="16"/>
  <c r="J50" i="16"/>
  <c r="I50" i="16"/>
  <c r="H50" i="16"/>
  <c r="G50" i="16"/>
  <c r="F50" i="16"/>
  <c r="E50" i="16"/>
  <c r="D50" i="16"/>
  <c r="C50" i="16"/>
  <c r="N49" i="16"/>
  <c r="N51" i="16" s="1"/>
  <c r="M49" i="16"/>
  <c r="M51" i="16" s="1"/>
  <c r="L49" i="16"/>
  <c r="L51" i="16" s="1"/>
  <c r="K49" i="16"/>
  <c r="K51" i="16" s="1"/>
  <c r="J49" i="16"/>
  <c r="J51" i="16" s="1"/>
  <c r="I49" i="16"/>
  <c r="I51" i="16" s="1"/>
  <c r="H49" i="16"/>
  <c r="H51" i="16" s="1"/>
  <c r="G49" i="16"/>
  <c r="G51" i="16" s="1"/>
  <c r="F51" i="16"/>
  <c r="E49" i="16"/>
  <c r="E51" i="16" s="1"/>
  <c r="D49" i="16"/>
  <c r="D51" i="16" s="1"/>
  <c r="C49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B38" i="16"/>
  <c r="B37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7" i="16"/>
  <c r="B2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5" i="16"/>
  <c r="B14" i="16"/>
  <c r="N5" i="16"/>
  <c r="M5" i="16"/>
  <c r="L5" i="16"/>
  <c r="K5" i="16"/>
  <c r="J5" i="16"/>
  <c r="I5" i="16"/>
  <c r="H5" i="16"/>
  <c r="G5" i="16"/>
  <c r="F5" i="16"/>
  <c r="E5" i="16"/>
  <c r="D5" i="16"/>
  <c r="C5" i="16"/>
  <c r="B4" i="16"/>
  <c r="B3" i="16"/>
  <c r="B263" i="15"/>
  <c r="B262" i="15"/>
  <c r="B259" i="15"/>
  <c r="B258" i="15"/>
  <c r="B255" i="15"/>
  <c r="B254" i="15"/>
  <c r="B251" i="15"/>
  <c r="B250" i="15"/>
  <c r="B247" i="15"/>
  <c r="B246" i="15"/>
  <c r="B243" i="15"/>
  <c r="B242" i="15"/>
  <c r="B239" i="15"/>
  <c r="B238" i="15"/>
  <c r="B235" i="15"/>
  <c r="B234" i="15"/>
  <c r="B225" i="15"/>
  <c r="B224" i="15"/>
  <c r="B219" i="15"/>
  <c r="B218" i="15"/>
  <c r="B216" i="15"/>
  <c r="B209" i="15"/>
  <c r="B208" i="15"/>
  <c r="B193" i="15"/>
  <c r="B192" i="15"/>
  <c r="B187" i="15"/>
  <c r="B186" i="15"/>
  <c r="N180" i="15"/>
  <c r="M180" i="15"/>
  <c r="L180" i="15"/>
  <c r="K180" i="15"/>
  <c r="J180" i="15"/>
  <c r="I180" i="15"/>
  <c r="H180" i="15"/>
  <c r="G180" i="15"/>
  <c r="F180" i="15"/>
  <c r="E180" i="15"/>
  <c r="D180" i="15"/>
  <c r="C180" i="15"/>
  <c r="B179" i="15"/>
  <c r="B178" i="15"/>
  <c r="B180" i="15" s="1"/>
  <c r="N172" i="15"/>
  <c r="M172" i="15"/>
  <c r="L172" i="15"/>
  <c r="K172" i="15"/>
  <c r="J172" i="15"/>
  <c r="I172" i="15"/>
  <c r="H172" i="15"/>
  <c r="G172" i="15"/>
  <c r="F172" i="15"/>
  <c r="E172" i="15"/>
  <c r="D172" i="15"/>
  <c r="C172" i="15"/>
  <c r="B170" i="15"/>
  <c r="B172" i="15" s="1"/>
  <c r="N165" i="15"/>
  <c r="M165" i="15"/>
  <c r="L165" i="15"/>
  <c r="K165" i="15"/>
  <c r="J165" i="15"/>
  <c r="I165" i="15"/>
  <c r="H165" i="15"/>
  <c r="G165" i="15"/>
  <c r="F165" i="15"/>
  <c r="E165" i="15"/>
  <c r="D165" i="15"/>
  <c r="C165" i="15"/>
  <c r="B164" i="15"/>
  <c r="B163" i="15"/>
  <c r="B157" i="15"/>
  <c r="B156" i="15"/>
  <c r="B145" i="15"/>
  <c r="B144" i="15"/>
  <c r="B138" i="15"/>
  <c r="B137" i="15"/>
  <c r="B126" i="15"/>
  <c r="B125" i="15"/>
  <c r="B113" i="15"/>
  <c r="B112" i="15"/>
  <c r="B106" i="15"/>
  <c r="B105" i="15"/>
  <c r="B100" i="15"/>
  <c r="B99" i="15"/>
  <c r="B92" i="15"/>
  <c r="B91" i="15"/>
  <c r="B89" i="15"/>
  <c r="B84" i="15"/>
  <c r="B83" i="15"/>
  <c r="B77" i="15"/>
  <c r="B76" i="15"/>
  <c r="B65" i="15"/>
  <c r="B64" i="15"/>
  <c r="N57" i="15"/>
  <c r="M57" i="15"/>
  <c r="L57" i="15"/>
  <c r="K57" i="15"/>
  <c r="J57" i="15"/>
  <c r="I57" i="15"/>
  <c r="H57" i="15"/>
  <c r="G57" i="15"/>
  <c r="F57" i="15"/>
  <c r="E57" i="15"/>
  <c r="D57" i="15"/>
  <c r="C57" i="15"/>
  <c r="B57" i="15" s="1"/>
  <c r="N56" i="15"/>
  <c r="N58" i="15" s="1"/>
  <c r="M56" i="15"/>
  <c r="M58" i="15" s="1"/>
  <c r="L56" i="15"/>
  <c r="L58" i="15" s="1"/>
  <c r="K56" i="15"/>
  <c r="K58" i="15" s="1"/>
  <c r="J56" i="15"/>
  <c r="J58" i="15" s="1"/>
  <c r="I56" i="15"/>
  <c r="I58" i="15" s="1"/>
  <c r="H56" i="15"/>
  <c r="H58" i="15" s="1"/>
  <c r="G56" i="15"/>
  <c r="G58" i="15" s="1"/>
  <c r="F56" i="15"/>
  <c r="F58" i="15" s="1"/>
  <c r="E56" i="15"/>
  <c r="E58" i="15" s="1"/>
  <c r="D56" i="15"/>
  <c r="D58" i="15" s="1"/>
  <c r="C56" i="15"/>
  <c r="N50" i="15"/>
  <c r="M50" i="15"/>
  <c r="L50" i="15"/>
  <c r="K50" i="15"/>
  <c r="J50" i="15"/>
  <c r="I50" i="15"/>
  <c r="H50" i="15"/>
  <c r="G50" i="15"/>
  <c r="F50" i="15"/>
  <c r="E50" i="15"/>
  <c r="D50" i="15"/>
  <c r="C50" i="15"/>
  <c r="B50" i="15" s="1"/>
  <c r="N49" i="15"/>
  <c r="N51" i="15" s="1"/>
  <c r="M49" i="15"/>
  <c r="M51" i="15" s="1"/>
  <c r="L49" i="15"/>
  <c r="L51" i="15" s="1"/>
  <c r="K49" i="15"/>
  <c r="K51" i="15" s="1"/>
  <c r="J49" i="15"/>
  <c r="J51" i="15" s="1"/>
  <c r="I49" i="15"/>
  <c r="I51" i="15" s="1"/>
  <c r="H49" i="15"/>
  <c r="H51" i="15" s="1"/>
  <c r="G49" i="15"/>
  <c r="G51" i="15" s="1"/>
  <c r="F49" i="15"/>
  <c r="F51" i="15" s="1"/>
  <c r="E49" i="15"/>
  <c r="E51" i="15" s="1"/>
  <c r="D49" i="15"/>
  <c r="D51" i="15" s="1"/>
  <c r="C49" i="15"/>
  <c r="C51" i="15" s="1"/>
  <c r="N39" i="15"/>
  <c r="M39" i="15"/>
  <c r="L39" i="15"/>
  <c r="K39" i="15"/>
  <c r="J39" i="15"/>
  <c r="I39" i="15"/>
  <c r="H39" i="15"/>
  <c r="G39" i="15"/>
  <c r="F39" i="15"/>
  <c r="E39" i="15"/>
  <c r="D39" i="15"/>
  <c r="C39" i="15"/>
  <c r="B38" i="15"/>
  <c r="B37" i="15"/>
  <c r="B39" i="15" s="1"/>
  <c r="N28" i="15"/>
  <c r="M28" i="15"/>
  <c r="L28" i="15"/>
  <c r="K28" i="15"/>
  <c r="J28" i="15"/>
  <c r="I28" i="15"/>
  <c r="H28" i="15"/>
  <c r="G28" i="15"/>
  <c r="F28" i="15"/>
  <c r="E28" i="15"/>
  <c r="D28" i="15"/>
  <c r="C28" i="15"/>
  <c r="B27" i="15"/>
  <c r="B26" i="15"/>
  <c r="B28" i="15" s="1"/>
  <c r="N16" i="15"/>
  <c r="M16" i="15"/>
  <c r="L16" i="15"/>
  <c r="K16" i="15"/>
  <c r="J16" i="15"/>
  <c r="I16" i="15"/>
  <c r="H16" i="15"/>
  <c r="G16" i="15"/>
  <c r="F16" i="15"/>
  <c r="E16" i="15"/>
  <c r="D16" i="15"/>
  <c r="C16" i="15"/>
  <c r="B15" i="15"/>
  <c r="B14" i="15"/>
  <c r="B16" i="15" s="1"/>
  <c r="N5" i="15"/>
  <c r="M5" i="15"/>
  <c r="L5" i="15"/>
  <c r="K5" i="15"/>
  <c r="J5" i="15"/>
  <c r="I5" i="15"/>
  <c r="H5" i="15"/>
  <c r="G5" i="15"/>
  <c r="F5" i="15"/>
  <c r="E5" i="15"/>
  <c r="D5" i="15"/>
  <c r="C5" i="15"/>
  <c r="B4" i="15"/>
  <c r="B3" i="15"/>
  <c r="B5" i="15" s="1"/>
  <c r="B272" i="14"/>
  <c r="B267" i="14"/>
  <c r="B263" i="14"/>
  <c r="B262" i="14"/>
  <c r="B259" i="14"/>
  <c r="B258" i="14"/>
  <c r="B255" i="14"/>
  <c r="B254" i="14"/>
  <c r="B251" i="14"/>
  <c r="B250" i="14"/>
  <c r="B247" i="14"/>
  <c r="B246" i="14"/>
  <c r="B243" i="14"/>
  <c r="B242" i="14"/>
  <c r="B239" i="14"/>
  <c r="B238" i="14"/>
  <c r="B235" i="14"/>
  <c r="B234" i="14"/>
  <c r="B225" i="14"/>
  <c r="B224" i="14"/>
  <c r="B219" i="14"/>
  <c r="B218" i="14"/>
  <c r="B216" i="14"/>
  <c r="B209" i="14"/>
  <c r="B208" i="14"/>
  <c r="B193" i="14"/>
  <c r="B192" i="14"/>
  <c r="B187" i="14"/>
  <c r="B186" i="14"/>
  <c r="N180" i="14"/>
  <c r="M180" i="14"/>
  <c r="L180" i="14"/>
  <c r="K180" i="14"/>
  <c r="J180" i="14"/>
  <c r="I180" i="14"/>
  <c r="H180" i="14"/>
  <c r="G180" i="14"/>
  <c r="F180" i="14"/>
  <c r="E180" i="14"/>
  <c r="D180" i="14"/>
  <c r="C180" i="14"/>
  <c r="B178" i="14"/>
  <c r="B180" i="14" s="1"/>
  <c r="N172" i="14"/>
  <c r="M172" i="14"/>
  <c r="L172" i="14"/>
  <c r="K172" i="14"/>
  <c r="J172" i="14"/>
  <c r="I172" i="14"/>
  <c r="H172" i="14"/>
  <c r="G172" i="14"/>
  <c r="F172" i="14"/>
  <c r="E172" i="14"/>
  <c r="D172" i="14"/>
  <c r="C172" i="14"/>
  <c r="B170" i="14"/>
  <c r="B172" i="14" s="1"/>
  <c r="N165" i="14"/>
  <c r="M165" i="14"/>
  <c r="L165" i="14"/>
  <c r="K165" i="14"/>
  <c r="J165" i="14"/>
  <c r="I165" i="14"/>
  <c r="H165" i="14"/>
  <c r="G165" i="14"/>
  <c r="F165" i="14"/>
  <c r="E165" i="14"/>
  <c r="D165" i="14"/>
  <c r="C165" i="14"/>
  <c r="B164" i="14"/>
  <c r="B163" i="14"/>
  <c r="B165" i="14" s="1"/>
  <c r="B157" i="14"/>
  <c r="B156" i="14"/>
  <c r="B145" i="14"/>
  <c r="B144" i="14"/>
  <c r="B138" i="14"/>
  <c r="B137" i="14"/>
  <c r="B126" i="14"/>
  <c r="B125" i="14"/>
  <c r="B113" i="14"/>
  <c r="B112" i="14"/>
  <c r="B106" i="14"/>
  <c r="B105" i="14"/>
  <c r="B100" i="14"/>
  <c r="B99" i="14"/>
  <c r="B92" i="14"/>
  <c r="B91" i="14"/>
  <c r="B89" i="14"/>
  <c r="B84" i="14"/>
  <c r="B83" i="14"/>
  <c r="B77" i="14"/>
  <c r="B76" i="14"/>
  <c r="B65" i="14"/>
  <c r="B64" i="14"/>
  <c r="N57" i="14"/>
  <c r="M57" i="14"/>
  <c r="L57" i="14"/>
  <c r="K57" i="14"/>
  <c r="J57" i="14"/>
  <c r="I57" i="14"/>
  <c r="H57" i="14"/>
  <c r="G57" i="14"/>
  <c r="F57" i="14"/>
  <c r="E57" i="14"/>
  <c r="D57" i="14"/>
  <c r="C57" i="14"/>
  <c r="B57" i="14"/>
  <c r="N56" i="14"/>
  <c r="N58" i="14" s="1"/>
  <c r="M56" i="14"/>
  <c r="M58" i="14" s="1"/>
  <c r="L56" i="14"/>
  <c r="L58" i="14" s="1"/>
  <c r="K56" i="14"/>
  <c r="K58" i="14" s="1"/>
  <c r="J56" i="14"/>
  <c r="J58" i="14" s="1"/>
  <c r="I56" i="14"/>
  <c r="I58" i="14" s="1"/>
  <c r="H56" i="14"/>
  <c r="H58" i="14" s="1"/>
  <c r="G56" i="14"/>
  <c r="G58" i="14" s="1"/>
  <c r="F56" i="14"/>
  <c r="F58" i="14" s="1"/>
  <c r="E56" i="14"/>
  <c r="E58" i="14" s="1"/>
  <c r="D56" i="14"/>
  <c r="D58" i="14" s="1"/>
  <c r="C56" i="14"/>
  <c r="C58" i="14" s="1"/>
  <c r="N50" i="14"/>
  <c r="M50" i="14"/>
  <c r="L50" i="14"/>
  <c r="K50" i="14"/>
  <c r="J50" i="14"/>
  <c r="I50" i="14"/>
  <c r="H50" i="14"/>
  <c r="G50" i="14"/>
  <c r="F50" i="14"/>
  <c r="E50" i="14"/>
  <c r="D50" i="14"/>
  <c r="C50" i="14"/>
  <c r="B50" i="14" s="1"/>
  <c r="N49" i="14"/>
  <c r="N51" i="14" s="1"/>
  <c r="M49" i="14"/>
  <c r="M51" i="14" s="1"/>
  <c r="L49" i="14"/>
  <c r="L51" i="14" s="1"/>
  <c r="K49" i="14"/>
  <c r="K51" i="14" s="1"/>
  <c r="J49" i="14"/>
  <c r="J51" i="14" s="1"/>
  <c r="I49" i="14"/>
  <c r="I51" i="14" s="1"/>
  <c r="H49" i="14"/>
  <c r="H51" i="14" s="1"/>
  <c r="G49" i="14"/>
  <c r="G51" i="14" s="1"/>
  <c r="F49" i="14"/>
  <c r="F51" i="14" s="1"/>
  <c r="E49" i="14"/>
  <c r="E51" i="14" s="1"/>
  <c r="D49" i="14"/>
  <c r="D51" i="14" s="1"/>
  <c r="C49" i="14"/>
  <c r="B49" i="14" s="1"/>
  <c r="B51" i="14" s="1"/>
  <c r="N39" i="14"/>
  <c r="M39" i="14"/>
  <c r="L39" i="14"/>
  <c r="K39" i="14"/>
  <c r="J39" i="14"/>
  <c r="I39" i="14"/>
  <c r="H39" i="14"/>
  <c r="G39" i="14"/>
  <c r="F39" i="14"/>
  <c r="E39" i="14"/>
  <c r="D39" i="14"/>
  <c r="C39" i="14"/>
  <c r="B38" i="14"/>
  <c r="B37" i="14"/>
  <c r="B39" i="14" s="1"/>
  <c r="N28" i="14"/>
  <c r="M28" i="14"/>
  <c r="L28" i="14"/>
  <c r="K28" i="14"/>
  <c r="J28" i="14"/>
  <c r="I28" i="14"/>
  <c r="H28" i="14"/>
  <c r="G28" i="14"/>
  <c r="F28" i="14"/>
  <c r="E28" i="14"/>
  <c r="D28" i="14"/>
  <c r="C28" i="14"/>
  <c r="B27" i="14"/>
  <c r="B26" i="14"/>
  <c r="B28" i="14" s="1"/>
  <c r="N16" i="14"/>
  <c r="M16" i="14"/>
  <c r="L16" i="14"/>
  <c r="K16" i="14"/>
  <c r="J16" i="14"/>
  <c r="I16" i="14"/>
  <c r="H16" i="14"/>
  <c r="G16" i="14"/>
  <c r="F16" i="14"/>
  <c r="E16" i="14"/>
  <c r="D16" i="14"/>
  <c r="C16" i="14"/>
  <c r="B15" i="14"/>
  <c r="B14" i="14"/>
  <c r="B16" i="14" s="1"/>
  <c r="N5" i="14"/>
  <c r="M5" i="14"/>
  <c r="L5" i="14"/>
  <c r="K5" i="14"/>
  <c r="J5" i="14"/>
  <c r="I5" i="14"/>
  <c r="H5" i="14"/>
  <c r="G5" i="14"/>
  <c r="F5" i="14"/>
  <c r="E5" i="14"/>
  <c r="D5" i="14"/>
  <c r="C5" i="14"/>
  <c r="B4" i="14"/>
  <c r="B3" i="14"/>
  <c r="B5" i="14" s="1"/>
  <c r="B273" i="13"/>
  <c r="B268" i="13"/>
  <c r="B264" i="13"/>
  <c r="B263" i="13"/>
  <c r="B260" i="13"/>
  <c r="B259" i="13"/>
  <c r="B256" i="13"/>
  <c r="B255" i="13"/>
  <c r="B252" i="13"/>
  <c r="B251" i="13"/>
  <c r="B248" i="13"/>
  <c r="B247" i="13"/>
  <c r="B244" i="13"/>
  <c r="B243" i="13"/>
  <c r="B240" i="13"/>
  <c r="B239" i="13"/>
  <c r="B236" i="13"/>
  <c r="B235" i="13"/>
  <c r="B226" i="13"/>
  <c r="B225" i="13"/>
  <c r="N220" i="13"/>
  <c r="M220" i="13"/>
  <c r="L220" i="13"/>
  <c r="K220" i="13"/>
  <c r="J220" i="13"/>
  <c r="I220" i="13"/>
  <c r="H220" i="13"/>
  <c r="G220" i="13"/>
  <c r="F220" i="13"/>
  <c r="E220" i="13"/>
  <c r="D220" i="13"/>
  <c r="C220" i="13"/>
  <c r="B219" i="13"/>
  <c r="B218" i="13"/>
  <c r="B216" i="13"/>
  <c r="B209" i="13"/>
  <c r="B208" i="13"/>
  <c r="B193" i="13"/>
  <c r="B192" i="13"/>
  <c r="B187" i="13"/>
  <c r="B186" i="13"/>
  <c r="N180" i="13"/>
  <c r="M180" i="13"/>
  <c r="L180" i="13"/>
  <c r="K180" i="13"/>
  <c r="J180" i="13"/>
  <c r="I180" i="13"/>
  <c r="H180" i="13"/>
  <c r="G180" i="13"/>
  <c r="F180" i="13"/>
  <c r="E180" i="13"/>
  <c r="D180" i="13"/>
  <c r="C180" i="13"/>
  <c r="B180" i="13"/>
  <c r="B178" i="13"/>
  <c r="N172" i="13"/>
  <c r="M172" i="13"/>
  <c r="L172" i="13"/>
  <c r="K172" i="13"/>
  <c r="J172" i="13"/>
  <c r="I172" i="13"/>
  <c r="H172" i="13"/>
  <c r="G172" i="13"/>
  <c r="F172" i="13"/>
  <c r="E172" i="13"/>
  <c r="D172" i="13"/>
  <c r="C172" i="13"/>
  <c r="B172" i="13"/>
  <c r="B170" i="13"/>
  <c r="N165" i="13"/>
  <c r="M165" i="13"/>
  <c r="L165" i="13"/>
  <c r="K165" i="13"/>
  <c r="J165" i="13"/>
  <c r="I165" i="13"/>
  <c r="H165" i="13"/>
  <c r="G165" i="13"/>
  <c r="F165" i="13"/>
  <c r="E165" i="13"/>
  <c r="D165" i="13"/>
  <c r="C165" i="13"/>
  <c r="B164" i="13"/>
  <c r="B163" i="13"/>
  <c r="B157" i="13"/>
  <c r="B156" i="13"/>
  <c r="B145" i="13"/>
  <c r="B144" i="13"/>
  <c r="B138" i="13"/>
  <c r="B137" i="13"/>
  <c r="B126" i="13"/>
  <c r="B125" i="13"/>
  <c r="B113" i="13"/>
  <c r="B112" i="13"/>
  <c r="B106" i="13"/>
  <c r="B105" i="13"/>
  <c r="B100" i="13"/>
  <c r="B99" i="13"/>
  <c r="B92" i="13"/>
  <c r="B91" i="13"/>
  <c r="B89" i="13"/>
  <c r="B84" i="13"/>
  <c r="B83" i="13"/>
  <c r="B77" i="13"/>
  <c r="B65" i="13"/>
  <c r="B64" i="13"/>
  <c r="N57" i="13"/>
  <c r="M57" i="13"/>
  <c r="L57" i="13"/>
  <c r="K57" i="13"/>
  <c r="J57" i="13"/>
  <c r="I57" i="13"/>
  <c r="H57" i="13"/>
  <c r="G57" i="13"/>
  <c r="F57" i="13"/>
  <c r="E57" i="13"/>
  <c r="D57" i="13"/>
  <c r="C57" i="13"/>
  <c r="B57" i="13"/>
  <c r="N56" i="13"/>
  <c r="M56" i="13"/>
  <c r="M58" i="13" s="1"/>
  <c r="L56" i="13"/>
  <c r="L58" i="13" s="1"/>
  <c r="K56" i="13"/>
  <c r="K58" i="13" s="1"/>
  <c r="J56" i="13"/>
  <c r="J58" i="13" s="1"/>
  <c r="I56" i="13"/>
  <c r="I58" i="13" s="1"/>
  <c r="H56" i="13"/>
  <c r="H58" i="13" s="1"/>
  <c r="G56" i="13"/>
  <c r="G58" i="13" s="1"/>
  <c r="F56" i="13"/>
  <c r="F58" i="13" s="1"/>
  <c r="E56" i="13"/>
  <c r="E58" i="13" s="1"/>
  <c r="D56" i="13"/>
  <c r="D58" i="13" s="1"/>
  <c r="C56" i="13"/>
  <c r="C58" i="13" s="1"/>
  <c r="N50" i="13"/>
  <c r="M50" i="13"/>
  <c r="L50" i="13"/>
  <c r="K50" i="13"/>
  <c r="J50" i="13"/>
  <c r="I50" i="13"/>
  <c r="H50" i="13"/>
  <c r="G50" i="13"/>
  <c r="F50" i="13"/>
  <c r="E50" i="13"/>
  <c r="D50" i="13"/>
  <c r="C50" i="13"/>
  <c r="B50" i="13" s="1"/>
  <c r="N49" i="13"/>
  <c r="N51" i="13" s="1"/>
  <c r="M49" i="13"/>
  <c r="L49" i="13"/>
  <c r="L51" i="13" s="1"/>
  <c r="K49" i="13"/>
  <c r="K51" i="13" s="1"/>
  <c r="J49" i="13"/>
  <c r="J51" i="13" s="1"/>
  <c r="I49" i="13"/>
  <c r="I51" i="13" s="1"/>
  <c r="H49" i="13"/>
  <c r="H51" i="13" s="1"/>
  <c r="G49" i="13"/>
  <c r="G51" i="13" s="1"/>
  <c r="F49" i="13"/>
  <c r="F51" i="13" s="1"/>
  <c r="E49" i="13"/>
  <c r="E51" i="13" s="1"/>
  <c r="D49" i="13"/>
  <c r="D51" i="13" s="1"/>
  <c r="C49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B38" i="13"/>
  <c r="B37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7" i="13"/>
  <c r="B2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5" i="13"/>
  <c r="B14" i="13"/>
  <c r="N5" i="13"/>
  <c r="M5" i="13"/>
  <c r="L5" i="13"/>
  <c r="K5" i="13"/>
  <c r="J5" i="13"/>
  <c r="I5" i="13"/>
  <c r="H5" i="13"/>
  <c r="G5" i="13"/>
  <c r="F5" i="13"/>
  <c r="E5" i="13"/>
  <c r="D5" i="13"/>
  <c r="C5" i="13"/>
  <c r="B4" i="13"/>
  <c r="B3" i="13"/>
  <c r="B272" i="12"/>
  <c r="B267" i="12"/>
  <c r="B263" i="12"/>
  <c r="B262" i="12"/>
  <c r="B259" i="12"/>
  <c r="B258" i="12"/>
  <c r="B255" i="12"/>
  <c r="B254" i="12"/>
  <c r="B251" i="12"/>
  <c r="B250" i="12"/>
  <c r="B247" i="12"/>
  <c r="B246" i="12"/>
  <c r="B243" i="12"/>
  <c r="B242" i="12"/>
  <c r="B239" i="12"/>
  <c r="B238" i="12"/>
  <c r="B235" i="12"/>
  <c r="B234" i="12"/>
  <c r="B225" i="12"/>
  <c r="B224" i="12"/>
  <c r="B219" i="12"/>
  <c r="B218" i="12"/>
  <c r="B216" i="12"/>
  <c r="B209" i="12"/>
  <c r="B208" i="12"/>
  <c r="B193" i="12"/>
  <c r="B192" i="12"/>
  <c r="B187" i="12"/>
  <c r="B186" i="12"/>
  <c r="N180" i="12"/>
  <c r="M180" i="12"/>
  <c r="L180" i="12"/>
  <c r="K180" i="12"/>
  <c r="J180" i="12"/>
  <c r="I180" i="12"/>
  <c r="H180" i="12"/>
  <c r="G180" i="12"/>
  <c r="F180" i="12"/>
  <c r="E180" i="12"/>
  <c r="D180" i="12"/>
  <c r="C180" i="12"/>
  <c r="B178" i="12"/>
  <c r="B180" i="12" s="1"/>
  <c r="N172" i="12"/>
  <c r="M172" i="12"/>
  <c r="L172" i="12"/>
  <c r="K172" i="12"/>
  <c r="J172" i="12"/>
  <c r="I172" i="12"/>
  <c r="H172" i="12"/>
  <c r="G172" i="12"/>
  <c r="F172" i="12"/>
  <c r="E172" i="12"/>
  <c r="D172" i="12"/>
  <c r="C172" i="12"/>
  <c r="B170" i="12"/>
  <c r="B172" i="12" s="1"/>
  <c r="N165" i="12"/>
  <c r="M165" i="12"/>
  <c r="L165" i="12"/>
  <c r="K165" i="12"/>
  <c r="J165" i="12"/>
  <c r="I165" i="12"/>
  <c r="H165" i="12"/>
  <c r="G165" i="12"/>
  <c r="F165" i="12"/>
  <c r="E165" i="12"/>
  <c r="D165" i="12"/>
  <c r="C165" i="12"/>
  <c r="B164" i="12"/>
  <c r="B163" i="12"/>
  <c r="B165" i="12" s="1"/>
  <c r="B157" i="12"/>
  <c r="B156" i="12"/>
  <c r="B145" i="12"/>
  <c r="B144" i="12"/>
  <c r="B138" i="12"/>
  <c r="B137" i="12"/>
  <c r="B126" i="12"/>
  <c r="B125" i="12"/>
  <c r="B112" i="12"/>
  <c r="B106" i="12"/>
  <c r="B100" i="12"/>
  <c r="B99" i="12"/>
  <c r="B92" i="12"/>
  <c r="B91" i="12"/>
  <c r="B89" i="12"/>
  <c r="B84" i="12"/>
  <c r="B83" i="12"/>
  <c r="B77" i="12"/>
  <c r="B65" i="12"/>
  <c r="B64" i="12"/>
  <c r="N57" i="12"/>
  <c r="M57" i="12"/>
  <c r="L57" i="12"/>
  <c r="K57" i="12"/>
  <c r="J57" i="12"/>
  <c r="I57" i="12"/>
  <c r="H57" i="12"/>
  <c r="G57" i="12"/>
  <c r="F57" i="12"/>
  <c r="E57" i="12"/>
  <c r="D57" i="12"/>
  <c r="C57" i="12"/>
  <c r="B57" i="12" s="1"/>
  <c r="N56" i="12"/>
  <c r="N58" i="12" s="1"/>
  <c r="M56" i="12"/>
  <c r="M58" i="12" s="1"/>
  <c r="L56" i="12"/>
  <c r="L58" i="12" s="1"/>
  <c r="K56" i="12"/>
  <c r="K58" i="12" s="1"/>
  <c r="J56" i="12"/>
  <c r="J58" i="12" s="1"/>
  <c r="I56" i="12"/>
  <c r="I58" i="12" s="1"/>
  <c r="H56" i="12"/>
  <c r="H58" i="12" s="1"/>
  <c r="G56" i="12"/>
  <c r="G58" i="12" s="1"/>
  <c r="F56" i="12"/>
  <c r="F58" i="12" s="1"/>
  <c r="E56" i="12"/>
  <c r="E58" i="12" s="1"/>
  <c r="D56" i="12"/>
  <c r="D58" i="12" s="1"/>
  <c r="C56" i="12"/>
  <c r="N50" i="12"/>
  <c r="M50" i="12"/>
  <c r="L50" i="12"/>
  <c r="K50" i="12"/>
  <c r="J50" i="12"/>
  <c r="I50" i="12"/>
  <c r="H50" i="12"/>
  <c r="G50" i="12"/>
  <c r="F50" i="12"/>
  <c r="E50" i="12"/>
  <c r="D50" i="12"/>
  <c r="C50" i="12"/>
  <c r="B50" i="12" s="1"/>
  <c r="N49" i="12"/>
  <c r="N51" i="12" s="1"/>
  <c r="M49" i="12"/>
  <c r="M51" i="12" s="1"/>
  <c r="L49" i="12"/>
  <c r="L51" i="12" s="1"/>
  <c r="K49" i="12"/>
  <c r="K51" i="12" s="1"/>
  <c r="J49" i="12"/>
  <c r="J51" i="12" s="1"/>
  <c r="I49" i="12"/>
  <c r="I51" i="12" s="1"/>
  <c r="H49" i="12"/>
  <c r="H51" i="12" s="1"/>
  <c r="G49" i="12"/>
  <c r="G51" i="12" s="1"/>
  <c r="F49" i="12"/>
  <c r="F51" i="12" s="1"/>
  <c r="E49" i="12"/>
  <c r="E51" i="12" s="1"/>
  <c r="D49" i="12"/>
  <c r="D51" i="12" s="1"/>
  <c r="C49" i="12"/>
  <c r="C51" i="12" s="1"/>
  <c r="N39" i="12"/>
  <c r="M39" i="12"/>
  <c r="L39" i="12"/>
  <c r="K39" i="12"/>
  <c r="J39" i="12"/>
  <c r="I39" i="12"/>
  <c r="H39" i="12"/>
  <c r="G39" i="12"/>
  <c r="F39" i="12"/>
  <c r="E39" i="12"/>
  <c r="D39" i="12"/>
  <c r="C39" i="12"/>
  <c r="B38" i="12"/>
  <c r="B37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7" i="12"/>
  <c r="B2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5" i="12"/>
  <c r="B14" i="12"/>
  <c r="N5" i="12"/>
  <c r="M5" i="12"/>
  <c r="L5" i="12"/>
  <c r="K5" i="12"/>
  <c r="J5" i="12"/>
  <c r="I5" i="12"/>
  <c r="H5" i="12"/>
  <c r="G5" i="12"/>
  <c r="F5" i="12"/>
  <c r="E5" i="12"/>
  <c r="D5" i="12"/>
  <c r="C5" i="12"/>
  <c r="B4" i="12"/>
  <c r="B3" i="12"/>
  <c r="B5" i="12" s="1"/>
  <c r="B272" i="11"/>
  <c r="B267" i="11"/>
  <c r="B263" i="11"/>
  <c r="B262" i="11"/>
  <c r="B259" i="11"/>
  <c r="B258" i="11"/>
  <c r="B255" i="11"/>
  <c r="B254" i="11"/>
  <c r="B251" i="11"/>
  <c r="B250" i="11"/>
  <c r="B247" i="11"/>
  <c r="B246" i="11"/>
  <c r="B243" i="11"/>
  <c r="B242" i="11"/>
  <c r="B239" i="11"/>
  <c r="B238" i="11"/>
  <c r="B235" i="11"/>
  <c r="B234" i="11"/>
  <c r="B225" i="11"/>
  <c r="B224" i="11"/>
  <c r="B219" i="11"/>
  <c r="B218" i="11"/>
  <c r="B216" i="11"/>
  <c r="B209" i="11"/>
  <c r="B208" i="11"/>
  <c r="B193" i="11"/>
  <c r="B192" i="11"/>
  <c r="B187" i="11"/>
  <c r="B186" i="11"/>
  <c r="N180" i="11"/>
  <c r="M180" i="11"/>
  <c r="L180" i="11"/>
  <c r="K180" i="11"/>
  <c r="J180" i="11"/>
  <c r="I180" i="11"/>
  <c r="H180" i="11"/>
  <c r="G180" i="11"/>
  <c r="F180" i="11"/>
  <c r="E180" i="11"/>
  <c r="D180" i="11"/>
  <c r="C180" i="11"/>
  <c r="B178" i="11"/>
  <c r="B180" i="11" s="1"/>
  <c r="N172" i="11"/>
  <c r="M172" i="11"/>
  <c r="L172" i="11"/>
  <c r="K172" i="11"/>
  <c r="J172" i="11"/>
  <c r="I172" i="11"/>
  <c r="H172" i="11"/>
  <c r="G172" i="11"/>
  <c r="F172" i="11"/>
  <c r="E172" i="11"/>
  <c r="D172" i="11"/>
  <c r="C172" i="11"/>
  <c r="B170" i="11"/>
  <c r="B172" i="11" s="1"/>
  <c r="N165" i="11"/>
  <c r="M165" i="11"/>
  <c r="L165" i="11"/>
  <c r="K165" i="11"/>
  <c r="J165" i="11"/>
  <c r="I165" i="11"/>
  <c r="H165" i="11"/>
  <c r="G165" i="11"/>
  <c r="F165" i="11"/>
  <c r="E165" i="11"/>
  <c r="D165" i="11"/>
  <c r="C165" i="11"/>
  <c r="B164" i="11"/>
  <c r="B163" i="11"/>
  <c r="B157" i="11"/>
  <c r="B156" i="11"/>
  <c r="B145" i="11"/>
  <c r="B144" i="11"/>
  <c r="B138" i="11"/>
  <c r="B137" i="11"/>
  <c r="B126" i="11"/>
  <c r="B125" i="11"/>
  <c r="B112" i="11"/>
  <c r="B106" i="11"/>
  <c r="B105" i="11"/>
  <c r="B100" i="11"/>
  <c r="B99" i="11"/>
  <c r="B92" i="11"/>
  <c r="B91" i="11"/>
  <c r="B89" i="11"/>
  <c r="B84" i="11"/>
  <c r="B83" i="11"/>
  <c r="B77" i="11"/>
  <c r="B76" i="11"/>
  <c r="B65" i="11"/>
  <c r="B64" i="11"/>
  <c r="N57" i="11"/>
  <c r="M57" i="11"/>
  <c r="L57" i="11"/>
  <c r="K57" i="11"/>
  <c r="J57" i="11"/>
  <c r="I57" i="11"/>
  <c r="H57" i="11"/>
  <c r="G57" i="11"/>
  <c r="F57" i="11"/>
  <c r="E57" i="11"/>
  <c r="D57" i="11"/>
  <c r="C57" i="11"/>
  <c r="B57" i="11"/>
  <c r="N56" i="11"/>
  <c r="N58" i="11" s="1"/>
  <c r="M56" i="11"/>
  <c r="M58" i="11" s="1"/>
  <c r="L56" i="11"/>
  <c r="L58" i="11" s="1"/>
  <c r="K56" i="11"/>
  <c r="K58" i="11" s="1"/>
  <c r="J56" i="11"/>
  <c r="J58" i="11" s="1"/>
  <c r="I56" i="11"/>
  <c r="I58" i="11" s="1"/>
  <c r="H56" i="11"/>
  <c r="H58" i="11" s="1"/>
  <c r="G56" i="11"/>
  <c r="G58" i="11" s="1"/>
  <c r="F56" i="11"/>
  <c r="F58" i="11" s="1"/>
  <c r="E56" i="11"/>
  <c r="E58" i="11" s="1"/>
  <c r="D56" i="11"/>
  <c r="D58" i="11" s="1"/>
  <c r="C56" i="11"/>
  <c r="B56" i="11" s="1"/>
  <c r="B58" i="11" s="1"/>
  <c r="N50" i="11"/>
  <c r="M50" i="11"/>
  <c r="L50" i="11"/>
  <c r="K50" i="11"/>
  <c r="J50" i="11"/>
  <c r="I50" i="11"/>
  <c r="H50" i="11"/>
  <c r="G50" i="11"/>
  <c r="F50" i="11"/>
  <c r="E50" i="11"/>
  <c r="D50" i="11"/>
  <c r="C50" i="11"/>
  <c r="B50" i="11" s="1"/>
  <c r="N49" i="11"/>
  <c r="N51" i="11" s="1"/>
  <c r="M49" i="11"/>
  <c r="M51" i="11" s="1"/>
  <c r="L49" i="11"/>
  <c r="L51" i="11" s="1"/>
  <c r="K49" i="11"/>
  <c r="K51" i="11" s="1"/>
  <c r="J49" i="11"/>
  <c r="J51" i="11" s="1"/>
  <c r="I49" i="11"/>
  <c r="I51" i="11" s="1"/>
  <c r="H49" i="11"/>
  <c r="H51" i="11" s="1"/>
  <c r="G49" i="11"/>
  <c r="G51" i="11" s="1"/>
  <c r="F49" i="11"/>
  <c r="F51" i="11" s="1"/>
  <c r="E49" i="11"/>
  <c r="E51" i="11" s="1"/>
  <c r="D49" i="11"/>
  <c r="D51" i="11" s="1"/>
  <c r="C49" i="11"/>
  <c r="C51" i="11" s="1"/>
  <c r="N39" i="11"/>
  <c r="M39" i="11"/>
  <c r="L39" i="11"/>
  <c r="K39" i="11"/>
  <c r="J39" i="11"/>
  <c r="I39" i="11"/>
  <c r="H39" i="11"/>
  <c r="G39" i="11"/>
  <c r="F39" i="11"/>
  <c r="E39" i="11"/>
  <c r="D39" i="11"/>
  <c r="C39" i="11"/>
  <c r="B38" i="11"/>
  <c r="B37" i="11"/>
  <c r="N28" i="11"/>
  <c r="M28" i="11"/>
  <c r="L28" i="11"/>
  <c r="K28" i="11"/>
  <c r="J28" i="11"/>
  <c r="I28" i="11"/>
  <c r="H28" i="11"/>
  <c r="G28" i="11"/>
  <c r="F28" i="11"/>
  <c r="E28" i="11"/>
  <c r="D28" i="11"/>
  <c r="C28" i="11"/>
  <c r="B27" i="11"/>
  <c r="B2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B15" i="11"/>
  <c r="B14" i="11"/>
  <c r="N5" i="11"/>
  <c r="M5" i="11"/>
  <c r="L5" i="11"/>
  <c r="K5" i="11"/>
  <c r="J5" i="11"/>
  <c r="I5" i="11"/>
  <c r="H5" i="11"/>
  <c r="G5" i="11"/>
  <c r="F5" i="11"/>
  <c r="E5" i="11"/>
  <c r="D5" i="11"/>
  <c r="C5" i="11"/>
  <c r="B4" i="11"/>
  <c r="B3" i="11"/>
  <c r="B272" i="10"/>
  <c r="B267" i="10"/>
  <c r="B263" i="10"/>
  <c r="B262" i="10"/>
  <c r="B259" i="10"/>
  <c r="B258" i="10"/>
  <c r="B255" i="10"/>
  <c r="B254" i="10"/>
  <c r="B251" i="10"/>
  <c r="B250" i="10"/>
  <c r="B247" i="10"/>
  <c r="B246" i="10"/>
  <c r="B243" i="10"/>
  <c r="B242" i="10"/>
  <c r="B239" i="10"/>
  <c r="B238" i="10"/>
  <c r="B235" i="10"/>
  <c r="B234" i="10"/>
  <c r="B225" i="10"/>
  <c r="B224" i="10"/>
  <c r="B219" i="10"/>
  <c r="B218" i="10"/>
  <c r="B216" i="10"/>
  <c r="B209" i="10"/>
  <c r="B208" i="10"/>
  <c r="B193" i="10"/>
  <c r="B192" i="10"/>
  <c r="B187" i="10"/>
  <c r="B186" i="10"/>
  <c r="N180" i="10"/>
  <c r="M180" i="10"/>
  <c r="L180" i="10"/>
  <c r="K180" i="10"/>
  <c r="J180" i="10"/>
  <c r="I180" i="10"/>
  <c r="H180" i="10"/>
  <c r="G180" i="10"/>
  <c r="F180" i="10"/>
  <c r="E180" i="10"/>
  <c r="D180" i="10"/>
  <c r="C180" i="10"/>
  <c r="B178" i="10"/>
  <c r="B180" i="10" s="1"/>
  <c r="N172" i="10"/>
  <c r="M172" i="10"/>
  <c r="L172" i="10"/>
  <c r="K172" i="10"/>
  <c r="J172" i="10"/>
  <c r="I172" i="10"/>
  <c r="H172" i="10"/>
  <c r="G172" i="10"/>
  <c r="F172" i="10"/>
  <c r="E172" i="10"/>
  <c r="D172" i="10"/>
  <c r="C172" i="10"/>
  <c r="B170" i="10"/>
  <c r="B172" i="10" s="1"/>
  <c r="N165" i="10"/>
  <c r="M165" i="10"/>
  <c r="L165" i="10"/>
  <c r="K165" i="10"/>
  <c r="J165" i="10"/>
  <c r="I165" i="10"/>
  <c r="H165" i="10"/>
  <c r="G165" i="10"/>
  <c r="F165" i="10"/>
  <c r="E165" i="10"/>
  <c r="D165" i="10"/>
  <c r="C165" i="10"/>
  <c r="B164" i="10"/>
  <c r="B163" i="10"/>
  <c r="B157" i="10"/>
  <c r="B156" i="10"/>
  <c r="B145" i="10"/>
  <c r="B144" i="10"/>
  <c r="B138" i="10"/>
  <c r="B137" i="10"/>
  <c r="B126" i="10"/>
  <c r="B125" i="10"/>
  <c r="B112" i="10"/>
  <c r="B106" i="10"/>
  <c r="B105" i="10"/>
  <c r="B100" i="10"/>
  <c r="B99" i="10"/>
  <c r="B92" i="10"/>
  <c r="B91" i="10"/>
  <c r="B89" i="10"/>
  <c r="B84" i="10"/>
  <c r="B83" i="10"/>
  <c r="B77" i="10"/>
  <c r="B76" i="10"/>
  <c r="B65" i="10"/>
  <c r="B64" i="10"/>
  <c r="N57" i="10"/>
  <c r="M57" i="10"/>
  <c r="L57" i="10"/>
  <c r="K57" i="10"/>
  <c r="J57" i="10"/>
  <c r="I57" i="10"/>
  <c r="H57" i="10"/>
  <c r="G57" i="10"/>
  <c r="F57" i="10"/>
  <c r="E57" i="10"/>
  <c r="D57" i="10"/>
  <c r="C57" i="10"/>
  <c r="B57" i="10" s="1"/>
  <c r="N56" i="10"/>
  <c r="N58" i="10" s="1"/>
  <c r="M56" i="10"/>
  <c r="M58" i="10" s="1"/>
  <c r="L56" i="10"/>
  <c r="L58" i="10" s="1"/>
  <c r="K56" i="10"/>
  <c r="K58" i="10" s="1"/>
  <c r="J56" i="10"/>
  <c r="J58" i="10" s="1"/>
  <c r="I56" i="10"/>
  <c r="I58" i="10" s="1"/>
  <c r="H56" i="10"/>
  <c r="H58" i="10" s="1"/>
  <c r="G56" i="10"/>
  <c r="G58" i="10" s="1"/>
  <c r="F56" i="10"/>
  <c r="F58" i="10" s="1"/>
  <c r="E56" i="10"/>
  <c r="E58" i="10" s="1"/>
  <c r="D56" i="10"/>
  <c r="D58" i="10" s="1"/>
  <c r="C56" i="10"/>
  <c r="B56" i="10" s="1"/>
  <c r="N50" i="10"/>
  <c r="M50" i="10"/>
  <c r="L50" i="10"/>
  <c r="K50" i="10"/>
  <c r="J50" i="10"/>
  <c r="I50" i="10"/>
  <c r="H50" i="10"/>
  <c r="G50" i="10"/>
  <c r="F50" i="10"/>
  <c r="E50" i="10"/>
  <c r="D50" i="10"/>
  <c r="C50" i="10"/>
  <c r="B50" i="10" s="1"/>
  <c r="N49" i="10"/>
  <c r="N51" i="10" s="1"/>
  <c r="M49" i="10"/>
  <c r="M51" i="10" s="1"/>
  <c r="L49" i="10"/>
  <c r="L51" i="10" s="1"/>
  <c r="K49" i="10"/>
  <c r="K51" i="10" s="1"/>
  <c r="J49" i="10"/>
  <c r="J51" i="10" s="1"/>
  <c r="I49" i="10"/>
  <c r="I51" i="10" s="1"/>
  <c r="H49" i="10"/>
  <c r="H51" i="10" s="1"/>
  <c r="G49" i="10"/>
  <c r="G51" i="10" s="1"/>
  <c r="F49" i="10"/>
  <c r="F51" i="10" s="1"/>
  <c r="E49" i="10"/>
  <c r="E51" i="10" s="1"/>
  <c r="D49" i="10"/>
  <c r="D51" i="10" s="1"/>
  <c r="C49" i="10"/>
  <c r="C51" i="10" s="1"/>
  <c r="N39" i="10"/>
  <c r="M39" i="10"/>
  <c r="L39" i="10"/>
  <c r="K39" i="10"/>
  <c r="J39" i="10"/>
  <c r="I39" i="10"/>
  <c r="H39" i="10"/>
  <c r="G39" i="10"/>
  <c r="F39" i="10"/>
  <c r="E39" i="10"/>
  <c r="D39" i="10"/>
  <c r="C39" i="10"/>
  <c r="B38" i="10"/>
  <c r="B37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B27" i="10"/>
  <c r="B2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B15" i="10"/>
  <c r="B14" i="10"/>
  <c r="B16" i="10" s="1"/>
  <c r="N5" i="10"/>
  <c r="M5" i="10"/>
  <c r="L5" i="10"/>
  <c r="K5" i="10"/>
  <c r="J5" i="10"/>
  <c r="I5" i="10"/>
  <c r="H5" i="10"/>
  <c r="G5" i="10"/>
  <c r="F5" i="10"/>
  <c r="E5" i="10"/>
  <c r="D5" i="10"/>
  <c r="C5" i="10"/>
  <c r="B4" i="10"/>
  <c r="B3" i="10"/>
  <c r="B5" i="10" s="1"/>
  <c r="B272" i="9"/>
  <c r="B267" i="9"/>
  <c r="B263" i="9"/>
  <c r="B262" i="9"/>
  <c r="B259" i="9"/>
  <c r="B258" i="9"/>
  <c r="B255" i="9"/>
  <c r="B254" i="9"/>
  <c r="B251" i="9"/>
  <c r="B250" i="9"/>
  <c r="B247" i="9"/>
  <c r="B246" i="9"/>
  <c r="B243" i="9"/>
  <c r="B242" i="9"/>
  <c r="B239" i="9"/>
  <c r="B238" i="9"/>
  <c r="B235" i="9"/>
  <c r="B234" i="9"/>
  <c r="B225" i="9"/>
  <c r="B224" i="9"/>
  <c r="B219" i="9"/>
  <c r="B218" i="9"/>
  <c r="B216" i="9"/>
  <c r="B209" i="9"/>
  <c r="B208" i="9"/>
  <c r="B193" i="9"/>
  <c r="B192" i="9"/>
  <c r="B187" i="9"/>
  <c r="B186" i="9"/>
  <c r="N180" i="9"/>
  <c r="M180" i="9"/>
  <c r="L180" i="9"/>
  <c r="K180" i="9"/>
  <c r="J180" i="9"/>
  <c r="I180" i="9"/>
  <c r="H180" i="9"/>
  <c r="G180" i="9"/>
  <c r="F180" i="9"/>
  <c r="E180" i="9"/>
  <c r="D180" i="9"/>
  <c r="C180" i="9"/>
  <c r="B178" i="9"/>
  <c r="B180" i="9" s="1"/>
  <c r="N172" i="9"/>
  <c r="M172" i="9"/>
  <c r="L172" i="9"/>
  <c r="K172" i="9"/>
  <c r="J172" i="9"/>
  <c r="I172" i="9"/>
  <c r="H172" i="9"/>
  <c r="G172" i="9"/>
  <c r="F172" i="9"/>
  <c r="E172" i="9"/>
  <c r="D172" i="9"/>
  <c r="C172" i="9"/>
  <c r="B170" i="9"/>
  <c r="B172" i="9" s="1"/>
  <c r="N165" i="9"/>
  <c r="M165" i="9"/>
  <c r="L165" i="9"/>
  <c r="K165" i="9"/>
  <c r="J165" i="9"/>
  <c r="I165" i="9"/>
  <c r="H165" i="9"/>
  <c r="G165" i="9"/>
  <c r="F165" i="9"/>
  <c r="E165" i="9"/>
  <c r="D165" i="9"/>
  <c r="C165" i="9"/>
  <c r="B164" i="9"/>
  <c r="B163" i="9"/>
  <c r="B157" i="9"/>
  <c r="B156" i="9"/>
  <c r="B145" i="9"/>
  <c r="B144" i="9"/>
  <c r="B138" i="9"/>
  <c r="B137" i="9"/>
  <c r="B126" i="9"/>
  <c r="B125" i="9"/>
  <c r="B112" i="9"/>
  <c r="B106" i="9"/>
  <c r="B105" i="9"/>
  <c r="B100" i="9"/>
  <c r="B99" i="9"/>
  <c r="B97" i="9"/>
  <c r="B92" i="9"/>
  <c r="B91" i="9"/>
  <c r="B89" i="9"/>
  <c r="B84" i="9"/>
  <c r="B83" i="9"/>
  <c r="B77" i="9"/>
  <c r="B76" i="9"/>
  <c r="B65" i="9"/>
  <c r="B64" i="9"/>
  <c r="N57" i="9"/>
  <c r="M57" i="9"/>
  <c r="L57" i="9"/>
  <c r="K57" i="9"/>
  <c r="J57" i="9"/>
  <c r="I57" i="9"/>
  <c r="H57" i="9"/>
  <c r="G57" i="9"/>
  <c r="F57" i="9"/>
  <c r="E57" i="9"/>
  <c r="D57" i="9"/>
  <c r="C57" i="9"/>
  <c r="B57" i="9"/>
  <c r="N56" i="9"/>
  <c r="N58" i="9" s="1"/>
  <c r="M56" i="9"/>
  <c r="M58" i="9" s="1"/>
  <c r="L56" i="9"/>
  <c r="L58" i="9" s="1"/>
  <c r="K56" i="9"/>
  <c r="K58" i="9" s="1"/>
  <c r="J56" i="9"/>
  <c r="J58" i="9" s="1"/>
  <c r="I56" i="9"/>
  <c r="I58" i="9" s="1"/>
  <c r="H56" i="9"/>
  <c r="H58" i="9" s="1"/>
  <c r="G56" i="9"/>
  <c r="G58" i="9" s="1"/>
  <c r="F56" i="9"/>
  <c r="F58" i="9" s="1"/>
  <c r="E56" i="9"/>
  <c r="E58" i="9" s="1"/>
  <c r="D56" i="9"/>
  <c r="D58" i="9" s="1"/>
  <c r="C56" i="9"/>
  <c r="B56" i="9" s="1"/>
  <c r="B58" i="9" s="1"/>
  <c r="N50" i="9"/>
  <c r="M50" i="9"/>
  <c r="L50" i="9"/>
  <c r="K50" i="9"/>
  <c r="J50" i="9"/>
  <c r="I50" i="9"/>
  <c r="H50" i="9"/>
  <c r="G50" i="9"/>
  <c r="F50" i="9"/>
  <c r="E50" i="9"/>
  <c r="D50" i="9"/>
  <c r="C50" i="9"/>
  <c r="B50" i="9" s="1"/>
  <c r="N49" i="9"/>
  <c r="N51" i="9" s="1"/>
  <c r="M49" i="9"/>
  <c r="M51" i="9" s="1"/>
  <c r="L49" i="9"/>
  <c r="L51" i="9" s="1"/>
  <c r="K49" i="9"/>
  <c r="K51" i="9" s="1"/>
  <c r="J49" i="9"/>
  <c r="J51" i="9" s="1"/>
  <c r="I49" i="9"/>
  <c r="I51" i="9" s="1"/>
  <c r="H49" i="9"/>
  <c r="H51" i="9" s="1"/>
  <c r="G49" i="9"/>
  <c r="G51" i="9" s="1"/>
  <c r="F49" i="9"/>
  <c r="F51" i="9" s="1"/>
  <c r="E49" i="9"/>
  <c r="E51" i="9" s="1"/>
  <c r="D49" i="9"/>
  <c r="D51" i="9" s="1"/>
  <c r="C49" i="9"/>
  <c r="C51" i="9" s="1"/>
  <c r="N39" i="9"/>
  <c r="M39" i="9"/>
  <c r="L39" i="9"/>
  <c r="K39" i="9"/>
  <c r="J39" i="9"/>
  <c r="I39" i="9"/>
  <c r="H39" i="9"/>
  <c r="G39" i="9"/>
  <c r="F39" i="9"/>
  <c r="E39" i="9"/>
  <c r="D39" i="9"/>
  <c r="C39" i="9"/>
  <c r="B38" i="9"/>
  <c r="B37" i="9"/>
  <c r="N28" i="9"/>
  <c r="M28" i="9"/>
  <c r="L28" i="9"/>
  <c r="K28" i="9"/>
  <c r="J28" i="9"/>
  <c r="I28" i="9"/>
  <c r="H28" i="9"/>
  <c r="G28" i="9"/>
  <c r="F28" i="9"/>
  <c r="E28" i="9"/>
  <c r="D28" i="9"/>
  <c r="C28" i="9"/>
  <c r="B27" i="9"/>
  <c r="B26" i="9"/>
  <c r="N16" i="9"/>
  <c r="M16" i="9"/>
  <c r="L16" i="9"/>
  <c r="K16" i="9"/>
  <c r="J16" i="9"/>
  <c r="I16" i="9"/>
  <c r="H16" i="9"/>
  <c r="G16" i="9"/>
  <c r="F16" i="9"/>
  <c r="E16" i="9"/>
  <c r="D16" i="9"/>
  <c r="C16" i="9"/>
  <c r="B15" i="9"/>
  <c r="B14" i="9"/>
  <c r="N5" i="9"/>
  <c r="M5" i="9"/>
  <c r="L5" i="9"/>
  <c r="K5" i="9"/>
  <c r="J5" i="9"/>
  <c r="I5" i="9"/>
  <c r="H5" i="9"/>
  <c r="G5" i="9"/>
  <c r="F5" i="9"/>
  <c r="E5" i="9"/>
  <c r="D5" i="9"/>
  <c r="C5" i="9"/>
  <c r="B4" i="9"/>
  <c r="B3" i="9"/>
  <c r="B5" i="9" s="1"/>
  <c r="B272" i="8"/>
  <c r="B267" i="8"/>
  <c r="B263" i="8"/>
  <c r="B262" i="8"/>
  <c r="B259" i="8"/>
  <c r="B258" i="8"/>
  <c r="B255" i="8"/>
  <c r="B254" i="8"/>
  <c r="B251" i="8"/>
  <c r="B250" i="8"/>
  <c r="B247" i="8"/>
  <c r="B246" i="8"/>
  <c r="B243" i="8"/>
  <c r="B242" i="8"/>
  <c r="B239" i="8"/>
  <c r="B238" i="8"/>
  <c r="B235" i="8"/>
  <c r="B234" i="8"/>
  <c r="B225" i="8"/>
  <c r="B224" i="8"/>
  <c r="B219" i="8"/>
  <c r="B218" i="8"/>
  <c r="B216" i="8"/>
  <c r="B209" i="8"/>
  <c r="B208" i="8"/>
  <c r="B193" i="8"/>
  <c r="B192" i="8"/>
  <c r="B187" i="8"/>
  <c r="B186" i="8"/>
  <c r="N180" i="8"/>
  <c r="M180" i="8"/>
  <c r="L180" i="8"/>
  <c r="K180" i="8"/>
  <c r="J180" i="8"/>
  <c r="I180" i="8"/>
  <c r="H180" i="8"/>
  <c r="G180" i="8"/>
  <c r="F180" i="8"/>
  <c r="E180" i="8"/>
  <c r="D180" i="8"/>
  <c r="C180" i="8"/>
  <c r="B178" i="8"/>
  <c r="B180" i="8" s="1"/>
  <c r="N172" i="8"/>
  <c r="M172" i="8"/>
  <c r="L172" i="8"/>
  <c r="K172" i="8"/>
  <c r="J172" i="8"/>
  <c r="I172" i="8"/>
  <c r="H172" i="8"/>
  <c r="G172" i="8"/>
  <c r="F172" i="8"/>
  <c r="E172" i="8"/>
  <c r="D172" i="8"/>
  <c r="C172" i="8"/>
  <c r="B170" i="8"/>
  <c r="B172" i="8" s="1"/>
  <c r="N165" i="8"/>
  <c r="M165" i="8"/>
  <c r="L165" i="8"/>
  <c r="K165" i="8"/>
  <c r="J165" i="8"/>
  <c r="I165" i="8"/>
  <c r="H165" i="8"/>
  <c r="G165" i="8"/>
  <c r="F165" i="8"/>
  <c r="E165" i="8"/>
  <c r="D165" i="8"/>
  <c r="C165" i="8"/>
  <c r="B164" i="8"/>
  <c r="B163" i="8"/>
  <c r="B157" i="8"/>
  <c r="B156" i="8"/>
  <c r="B145" i="8"/>
  <c r="B144" i="8"/>
  <c r="B138" i="8"/>
  <c r="B137" i="8"/>
  <c r="B126" i="8"/>
  <c r="B125" i="8"/>
  <c r="B112" i="8"/>
  <c r="B106" i="8"/>
  <c r="B105" i="8"/>
  <c r="B100" i="8"/>
  <c r="B99" i="8"/>
  <c r="B97" i="8"/>
  <c r="B92" i="8"/>
  <c r="B91" i="8"/>
  <c r="B89" i="8"/>
  <c r="B84" i="8"/>
  <c r="B83" i="8"/>
  <c r="B77" i="8"/>
  <c r="B76" i="8"/>
  <c r="B65" i="8"/>
  <c r="B64" i="8"/>
  <c r="N56" i="8"/>
  <c r="N58" i="8" s="1"/>
  <c r="M56" i="8"/>
  <c r="M58" i="8" s="1"/>
  <c r="L56" i="8"/>
  <c r="L58" i="8" s="1"/>
  <c r="K56" i="8"/>
  <c r="K58" i="8" s="1"/>
  <c r="J56" i="8"/>
  <c r="J58" i="8" s="1"/>
  <c r="I56" i="8"/>
  <c r="I58" i="8" s="1"/>
  <c r="H56" i="8"/>
  <c r="H58" i="8" s="1"/>
  <c r="G56" i="8"/>
  <c r="G58" i="8" s="1"/>
  <c r="F56" i="8"/>
  <c r="F58" i="8" s="1"/>
  <c r="E56" i="8"/>
  <c r="E58" i="8" s="1"/>
  <c r="D56" i="8"/>
  <c r="D58" i="8" s="1"/>
  <c r="C56" i="8"/>
  <c r="C58" i="8" s="1"/>
  <c r="B56" i="8"/>
  <c r="B58" i="8" s="1"/>
  <c r="B50" i="8"/>
  <c r="N49" i="8"/>
  <c r="N51" i="8" s="1"/>
  <c r="M49" i="8"/>
  <c r="M51" i="8" s="1"/>
  <c r="L49" i="8"/>
  <c r="L51" i="8" s="1"/>
  <c r="K49" i="8"/>
  <c r="K51" i="8" s="1"/>
  <c r="J49" i="8"/>
  <c r="J51" i="8" s="1"/>
  <c r="I49" i="8"/>
  <c r="I51" i="8" s="1"/>
  <c r="H49" i="8"/>
  <c r="H51" i="8" s="1"/>
  <c r="G49" i="8"/>
  <c r="G51" i="8" s="1"/>
  <c r="F49" i="8"/>
  <c r="F51" i="8" s="1"/>
  <c r="E49" i="8"/>
  <c r="E51" i="8" s="1"/>
  <c r="D49" i="8"/>
  <c r="D51" i="8" s="1"/>
  <c r="C49" i="8"/>
  <c r="C51" i="8" s="1"/>
  <c r="N39" i="8"/>
  <c r="M39" i="8"/>
  <c r="L39" i="8"/>
  <c r="K39" i="8"/>
  <c r="J39" i="8"/>
  <c r="I39" i="8"/>
  <c r="H39" i="8"/>
  <c r="G39" i="8"/>
  <c r="F39" i="8"/>
  <c r="E39" i="8"/>
  <c r="D39" i="8"/>
  <c r="C39" i="8"/>
  <c r="B37" i="8"/>
  <c r="B39" i="8" s="1"/>
  <c r="N28" i="8"/>
  <c r="M28" i="8"/>
  <c r="L28" i="8"/>
  <c r="K28" i="8"/>
  <c r="J28" i="8"/>
  <c r="I28" i="8"/>
  <c r="H28" i="8"/>
  <c r="G28" i="8"/>
  <c r="F28" i="8"/>
  <c r="E28" i="8"/>
  <c r="D28" i="8"/>
  <c r="C28" i="8"/>
  <c r="B27" i="8"/>
  <c r="B26" i="8"/>
  <c r="B28" i="8" s="1"/>
  <c r="N16" i="8"/>
  <c r="M16" i="8"/>
  <c r="L16" i="8"/>
  <c r="K16" i="8"/>
  <c r="J16" i="8"/>
  <c r="I16" i="8"/>
  <c r="H16" i="8"/>
  <c r="G16" i="8"/>
  <c r="F16" i="8"/>
  <c r="E16" i="8"/>
  <c r="D16" i="8"/>
  <c r="C16" i="8"/>
  <c r="B14" i="8"/>
  <c r="B16" i="8" s="1"/>
  <c r="N5" i="8"/>
  <c r="M5" i="8"/>
  <c r="L5" i="8"/>
  <c r="K5" i="8"/>
  <c r="J5" i="8"/>
  <c r="I5" i="8"/>
  <c r="H5" i="8"/>
  <c r="G5" i="8"/>
  <c r="F5" i="8"/>
  <c r="E5" i="8"/>
  <c r="D5" i="8"/>
  <c r="C5" i="8"/>
  <c r="B4" i="8"/>
  <c r="B3" i="8"/>
  <c r="B273" i="7"/>
  <c r="B268" i="7"/>
  <c r="B264" i="7"/>
  <c r="B263" i="7"/>
  <c r="B260" i="7"/>
  <c r="B259" i="7"/>
  <c r="B256" i="7"/>
  <c r="B255" i="7"/>
  <c r="B252" i="7"/>
  <c r="B251" i="7"/>
  <c r="B248" i="7"/>
  <c r="B247" i="7"/>
  <c r="B244" i="7"/>
  <c r="B243" i="7"/>
  <c r="B240" i="7"/>
  <c r="B239" i="7"/>
  <c r="B236" i="7"/>
  <c r="B235" i="7"/>
  <c r="B226" i="7"/>
  <c r="B225" i="7"/>
  <c r="B220" i="7"/>
  <c r="B219" i="7"/>
  <c r="B217" i="7"/>
  <c r="B216" i="7"/>
  <c r="B209" i="7"/>
  <c r="B208" i="7"/>
  <c r="B193" i="7"/>
  <c r="B192" i="7"/>
  <c r="B187" i="7"/>
  <c r="B186" i="7"/>
  <c r="N180" i="7"/>
  <c r="M180" i="7"/>
  <c r="L180" i="7"/>
  <c r="K180" i="7"/>
  <c r="J180" i="7"/>
  <c r="I180" i="7"/>
  <c r="H180" i="7"/>
  <c r="G180" i="7"/>
  <c r="F180" i="7"/>
  <c r="E180" i="7"/>
  <c r="D180" i="7"/>
  <c r="C180" i="7"/>
  <c r="B180" i="7"/>
  <c r="B178" i="7"/>
  <c r="N172" i="7"/>
  <c r="M172" i="7"/>
  <c r="L172" i="7"/>
  <c r="K172" i="7"/>
  <c r="J172" i="7"/>
  <c r="I172" i="7"/>
  <c r="H172" i="7"/>
  <c r="G172" i="7"/>
  <c r="F172" i="7"/>
  <c r="E172" i="7"/>
  <c r="D172" i="7"/>
  <c r="C172" i="7"/>
  <c r="B172" i="7"/>
  <c r="B170" i="7"/>
  <c r="N165" i="7"/>
  <c r="M165" i="7"/>
  <c r="L165" i="7"/>
  <c r="K165" i="7"/>
  <c r="J165" i="7"/>
  <c r="I165" i="7"/>
  <c r="H165" i="7"/>
  <c r="G165" i="7"/>
  <c r="F165" i="7"/>
  <c r="E165" i="7"/>
  <c r="D165" i="7"/>
  <c r="C165" i="7"/>
  <c r="B164" i="7"/>
  <c r="B163" i="7"/>
  <c r="B157" i="7"/>
  <c r="B156" i="7"/>
  <c r="B145" i="7"/>
  <c r="B144" i="7"/>
  <c r="B138" i="7"/>
  <c r="B137" i="7"/>
  <c r="B126" i="7"/>
  <c r="B125" i="7"/>
  <c r="B112" i="7"/>
  <c r="B106" i="7"/>
  <c r="B105" i="7"/>
  <c r="B100" i="7"/>
  <c r="B99" i="7"/>
  <c r="B97" i="7"/>
  <c r="B92" i="7"/>
  <c r="B91" i="7"/>
  <c r="B89" i="7"/>
  <c r="B84" i="7"/>
  <c r="B83" i="7"/>
  <c r="B77" i="7"/>
  <c r="B76" i="7"/>
  <c r="B65" i="7"/>
  <c r="B64" i="7"/>
  <c r="N56" i="7"/>
  <c r="N58" i="7" s="1"/>
  <c r="M56" i="7"/>
  <c r="M58" i="7" s="1"/>
  <c r="L56" i="7"/>
  <c r="L58" i="7" s="1"/>
  <c r="K56" i="7"/>
  <c r="K58" i="7" s="1"/>
  <c r="J56" i="7"/>
  <c r="J58" i="7" s="1"/>
  <c r="I56" i="7"/>
  <c r="I58" i="7" s="1"/>
  <c r="H56" i="7"/>
  <c r="H58" i="7" s="1"/>
  <c r="G56" i="7"/>
  <c r="G58" i="7" s="1"/>
  <c r="F56" i="7"/>
  <c r="F58" i="7" s="1"/>
  <c r="E56" i="7"/>
  <c r="E58" i="7" s="1"/>
  <c r="D56" i="7"/>
  <c r="D58" i="7" s="1"/>
  <c r="C56" i="7"/>
  <c r="C58" i="7" s="1"/>
  <c r="B50" i="7"/>
  <c r="N49" i="7"/>
  <c r="N51" i="7" s="1"/>
  <c r="M49" i="7"/>
  <c r="M51" i="7" s="1"/>
  <c r="L49" i="7"/>
  <c r="L51" i="7" s="1"/>
  <c r="K49" i="7"/>
  <c r="K51" i="7" s="1"/>
  <c r="J49" i="7"/>
  <c r="J51" i="7" s="1"/>
  <c r="I49" i="7"/>
  <c r="I51" i="7" s="1"/>
  <c r="H49" i="7"/>
  <c r="H51" i="7" s="1"/>
  <c r="G49" i="7"/>
  <c r="G51" i="7" s="1"/>
  <c r="F49" i="7"/>
  <c r="F51" i="7" s="1"/>
  <c r="E49" i="7"/>
  <c r="E51" i="7" s="1"/>
  <c r="D49" i="7"/>
  <c r="D51" i="7" s="1"/>
  <c r="C49" i="7"/>
  <c r="B49" i="7" s="1"/>
  <c r="B51" i="7" s="1"/>
  <c r="N39" i="7"/>
  <c r="M39" i="7"/>
  <c r="L39" i="7"/>
  <c r="K39" i="7"/>
  <c r="J39" i="7"/>
  <c r="I39" i="7"/>
  <c r="H39" i="7"/>
  <c r="G39" i="7"/>
  <c r="F39" i="7"/>
  <c r="E39" i="7"/>
  <c r="D39" i="7"/>
  <c r="C39" i="7"/>
  <c r="B37" i="7"/>
  <c r="B39" i="7" s="1"/>
  <c r="N28" i="7"/>
  <c r="M28" i="7"/>
  <c r="L28" i="7"/>
  <c r="K28" i="7"/>
  <c r="J28" i="7"/>
  <c r="I28" i="7"/>
  <c r="H28" i="7"/>
  <c r="G28" i="7"/>
  <c r="F28" i="7"/>
  <c r="E28" i="7"/>
  <c r="D28" i="7"/>
  <c r="C28" i="7"/>
  <c r="B27" i="7"/>
  <c r="B26" i="7"/>
  <c r="N16" i="7"/>
  <c r="M16" i="7"/>
  <c r="L16" i="7"/>
  <c r="K16" i="7"/>
  <c r="J16" i="7"/>
  <c r="I16" i="7"/>
  <c r="H16" i="7"/>
  <c r="G16" i="7"/>
  <c r="F16" i="7"/>
  <c r="E16" i="7"/>
  <c r="D16" i="7"/>
  <c r="C16" i="7"/>
  <c r="B14" i="7"/>
  <c r="B16" i="7" s="1"/>
  <c r="N5" i="7"/>
  <c r="M5" i="7"/>
  <c r="L5" i="7"/>
  <c r="K5" i="7"/>
  <c r="J5" i="7"/>
  <c r="I5" i="7"/>
  <c r="H5" i="7"/>
  <c r="G5" i="7"/>
  <c r="F5" i="7"/>
  <c r="E5" i="7"/>
  <c r="D5" i="7"/>
  <c r="C5" i="7"/>
  <c r="B4" i="7"/>
  <c r="B3" i="7"/>
  <c r="B5" i="7" s="1"/>
  <c r="B259" i="6"/>
  <c r="B254" i="6"/>
  <c r="N250" i="6"/>
  <c r="K250" i="6"/>
  <c r="G250" i="6"/>
  <c r="B250" i="6"/>
  <c r="B249" i="6"/>
  <c r="N246" i="6"/>
  <c r="K246" i="6"/>
  <c r="J246" i="6"/>
  <c r="I246" i="6"/>
  <c r="H246" i="6"/>
  <c r="B246" i="6" s="1"/>
  <c r="B245" i="6"/>
  <c r="N242" i="6"/>
  <c r="M242" i="6"/>
  <c r="L242" i="6"/>
  <c r="K242" i="6"/>
  <c r="J242" i="6"/>
  <c r="I242" i="6"/>
  <c r="H242" i="6"/>
  <c r="G242" i="6"/>
  <c r="B242" i="6"/>
  <c r="B241" i="6"/>
  <c r="L238" i="6"/>
  <c r="G238" i="6"/>
  <c r="B238" i="6"/>
  <c r="B237" i="6"/>
  <c r="N234" i="6"/>
  <c r="K234" i="6"/>
  <c r="B234" i="6"/>
  <c r="B233" i="6"/>
  <c r="L230" i="6"/>
  <c r="K230" i="6"/>
  <c r="J230" i="6"/>
  <c r="I230" i="6"/>
  <c r="G230" i="6"/>
  <c r="B230" i="6" s="1"/>
  <c r="B229" i="6"/>
  <c r="J226" i="6"/>
  <c r="G226" i="6"/>
  <c r="B226" i="6" s="1"/>
  <c r="B225" i="6"/>
  <c r="N222" i="6"/>
  <c r="M222" i="6"/>
  <c r="L222" i="6"/>
  <c r="H222" i="6"/>
  <c r="B222" i="6" s="1"/>
  <c r="B221" i="6"/>
  <c r="B212" i="6"/>
  <c r="B211" i="6"/>
  <c r="B206" i="6"/>
  <c r="B205" i="6"/>
  <c r="B203" i="6"/>
  <c r="B202" i="6"/>
  <c r="B195" i="6"/>
  <c r="B194" i="6"/>
  <c r="B180" i="6"/>
  <c r="B179" i="6"/>
  <c r="B174" i="6"/>
  <c r="B173" i="6"/>
  <c r="N167" i="6"/>
  <c r="M167" i="6"/>
  <c r="L167" i="6"/>
  <c r="K167" i="6"/>
  <c r="J167" i="6"/>
  <c r="I167" i="6"/>
  <c r="H167" i="6"/>
  <c r="G167" i="6"/>
  <c r="F167" i="6"/>
  <c r="E167" i="6"/>
  <c r="D167" i="6"/>
  <c r="C167" i="6"/>
  <c r="B165" i="6"/>
  <c r="B167" i="6" s="1"/>
  <c r="N159" i="6"/>
  <c r="M159" i="6"/>
  <c r="L159" i="6"/>
  <c r="K159" i="6"/>
  <c r="J159" i="6"/>
  <c r="I159" i="6"/>
  <c r="H159" i="6"/>
  <c r="G159" i="6"/>
  <c r="F159" i="6"/>
  <c r="E159" i="6"/>
  <c r="D159" i="6"/>
  <c r="C159" i="6"/>
  <c r="B157" i="6"/>
  <c r="B159" i="6" s="1"/>
  <c r="N152" i="6"/>
  <c r="M152" i="6"/>
  <c r="L152" i="6"/>
  <c r="K152" i="6"/>
  <c r="J152" i="6"/>
  <c r="I152" i="6"/>
  <c r="H152" i="6"/>
  <c r="G152" i="6"/>
  <c r="F152" i="6"/>
  <c r="E152" i="6"/>
  <c r="D152" i="6"/>
  <c r="C152" i="6"/>
  <c r="B151" i="6"/>
  <c r="B150" i="6"/>
  <c r="B144" i="6"/>
  <c r="B143" i="6"/>
  <c r="B132" i="6"/>
  <c r="B131" i="6"/>
  <c r="B125" i="6"/>
  <c r="B124" i="6"/>
  <c r="B113" i="6"/>
  <c r="B112" i="6"/>
  <c r="B106" i="6"/>
  <c r="B105" i="6"/>
  <c r="B100" i="6"/>
  <c r="B99" i="6"/>
  <c r="B97" i="6"/>
  <c r="B92" i="6"/>
  <c r="B91" i="6"/>
  <c r="B89" i="6"/>
  <c r="B84" i="6"/>
  <c r="B83" i="6"/>
  <c r="B77" i="6"/>
  <c r="B76" i="6"/>
  <c r="B65" i="6"/>
  <c r="B64" i="6"/>
  <c r="N56" i="6"/>
  <c r="N58" i="6" s="1"/>
  <c r="M56" i="6"/>
  <c r="M58" i="6" s="1"/>
  <c r="L56" i="6"/>
  <c r="L58" i="6" s="1"/>
  <c r="K56" i="6"/>
  <c r="K58" i="6" s="1"/>
  <c r="J56" i="6"/>
  <c r="J58" i="6" s="1"/>
  <c r="I56" i="6"/>
  <c r="I58" i="6" s="1"/>
  <c r="H56" i="6"/>
  <c r="H58" i="6" s="1"/>
  <c r="G56" i="6"/>
  <c r="G58" i="6" s="1"/>
  <c r="F56" i="6"/>
  <c r="F58" i="6" s="1"/>
  <c r="E56" i="6"/>
  <c r="E58" i="6" s="1"/>
  <c r="D56" i="6"/>
  <c r="D58" i="6" s="1"/>
  <c r="C56" i="6"/>
  <c r="C58" i="6" s="1"/>
  <c r="B56" i="6"/>
  <c r="B58" i="6" s="1"/>
  <c r="B50" i="6"/>
  <c r="N49" i="6"/>
  <c r="N51" i="6" s="1"/>
  <c r="M49" i="6"/>
  <c r="M51" i="6" s="1"/>
  <c r="L49" i="6"/>
  <c r="L51" i="6" s="1"/>
  <c r="K49" i="6"/>
  <c r="K51" i="6" s="1"/>
  <c r="J49" i="6"/>
  <c r="J51" i="6" s="1"/>
  <c r="I49" i="6"/>
  <c r="I51" i="6" s="1"/>
  <c r="H49" i="6"/>
  <c r="H51" i="6" s="1"/>
  <c r="G49" i="6"/>
  <c r="G51" i="6" s="1"/>
  <c r="F49" i="6"/>
  <c r="F51" i="6" s="1"/>
  <c r="E49" i="6"/>
  <c r="E51" i="6" s="1"/>
  <c r="D49" i="6"/>
  <c r="D51" i="6" s="1"/>
  <c r="C49" i="6"/>
  <c r="B49" i="6" s="1"/>
  <c r="B51" i="6" s="1"/>
  <c r="N39" i="6"/>
  <c r="M39" i="6"/>
  <c r="L39" i="6"/>
  <c r="K39" i="6"/>
  <c r="J39" i="6"/>
  <c r="I39" i="6"/>
  <c r="H39" i="6"/>
  <c r="G39" i="6"/>
  <c r="F39" i="6"/>
  <c r="E39" i="6"/>
  <c r="D39" i="6"/>
  <c r="C39" i="6"/>
  <c r="B37" i="6"/>
  <c r="B39" i="6" s="1"/>
  <c r="N28" i="6"/>
  <c r="M28" i="6"/>
  <c r="L28" i="6"/>
  <c r="K28" i="6"/>
  <c r="J28" i="6"/>
  <c r="I28" i="6"/>
  <c r="H28" i="6"/>
  <c r="G28" i="6"/>
  <c r="F28" i="6"/>
  <c r="E28" i="6"/>
  <c r="D28" i="6"/>
  <c r="C28" i="6"/>
  <c r="B27" i="6"/>
  <c r="B26" i="6"/>
  <c r="B28" i="6" s="1"/>
  <c r="N16" i="6"/>
  <c r="M16" i="6"/>
  <c r="L16" i="6"/>
  <c r="K16" i="6"/>
  <c r="J16" i="6"/>
  <c r="I16" i="6"/>
  <c r="H16" i="6"/>
  <c r="G16" i="6"/>
  <c r="F16" i="6"/>
  <c r="E16" i="6"/>
  <c r="D16" i="6"/>
  <c r="C16" i="6"/>
  <c r="B14" i="6"/>
  <c r="B16" i="6" s="1"/>
  <c r="N5" i="6"/>
  <c r="M5" i="6"/>
  <c r="L5" i="6"/>
  <c r="K5" i="6"/>
  <c r="J5" i="6"/>
  <c r="I5" i="6"/>
  <c r="H5" i="6"/>
  <c r="G5" i="6"/>
  <c r="F5" i="6"/>
  <c r="E5" i="6"/>
  <c r="D5" i="6"/>
  <c r="C5" i="6"/>
  <c r="B4" i="6"/>
  <c r="B3" i="6"/>
  <c r="B77" i="5"/>
  <c r="B76" i="5"/>
  <c r="B72" i="5"/>
  <c r="B71" i="5"/>
  <c r="B64" i="5"/>
  <c r="B63" i="5"/>
  <c r="N59" i="5"/>
  <c r="M59" i="5"/>
  <c r="L59" i="5"/>
  <c r="K59" i="5"/>
  <c r="J59" i="5"/>
  <c r="I59" i="5"/>
  <c r="H59" i="5"/>
  <c r="G59" i="5"/>
  <c r="F59" i="5"/>
  <c r="E59" i="5"/>
  <c r="D59" i="5"/>
  <c r="C59" i="5"/>
  <c r="B57" i="5"/>
  <c r="B59" i="5" s="1"/>
  <c r="N53" i="5"/>
  <c r="M53" i="5"/>
  <c r="L53" i="5"/>
  <c r="K53" i="5"/>
  <c r="J53" i="5"/>
  <c r="I53" i="5"/>
  <c r="H53" i="5"/>
  <c r="G53" i="5"/>
  <c r="F53" i="5"/>
  <c r="E53" i="5"/>
  <c r="D53" i="5"/>
  <c r="C53" i="5"/>
  <c r="B51" i="5"/>
  <c r="B53" i="5" s="1"/>
  <c r="B47" i="5"/>
  <c r="B46" i="5"/>
  <c r="B42" i="5"/>
  <c r="B41" i="5"/>
  <c r="B37" i="5"/>
  <c r="B36" i="5"/>
  <c r="B34" i="5"/>
  <c r="B33" i="5"/>
  <c r="B29" i="5"/>
  <c r="B28" i="5"/>
  <c r="B24" i="5"/>
  <c r="B23" i="5"/>
  <c r="N17" i="5"/>
  <c r="N19" i="5" s="1"/>
  <c r="M17" i="5"/>
  <c r="M19" i="5" s="1"/>
  <c r="L17" i="5"/>
  <c r="L19" i="5" s="1"/>
  <c r="K17" i="5"/>
  <c r="K19" i="5" s="1"/>
  <c r="J17" i="5"/>
  <c r="J19" i="5" s="1"/>
  <c r="I17" i="5"/>
  <c r="I19" i="5" s="1"/>
  <c r="H17" i="5"/>
  <c r="H19" i="5" s="1"/>
  <c r="G17" i="5"/>
  <c r="G19" i="5" s="1"/>
  <c r="F17" i="5"/>
  <c r="F19" i="5" s="1"/>
  <c r="E17" i="5"/>
  <c r="E19" i="5" s="1"/>
  <c r="D17" i="5"/>
  <c r="D19" i="5" s="1"/>
  <c r="C17" i="5"/>
  <c r="C19" i="5" s="1"/>
  <c r="N12" i="5"/>
  <c r="M12" i="5"/>
  <c r="L12" i="5"/>
  <c r="K12" i="5"/>
  <c r="J12" i="5"/>
  <c r="I12" i="5"/>
  <c r="H12" i="5"/>
  <c r="G12" i="5"/>
  <c r="F12" i="5"/>
  <c r="E12" i="5"/>
  <c r="D12" i="5"/>
  <c r="C12" i="5"/>
  <c r="B10" i="5"/>
  <c r="B12" i="5" s="1"/>
  <c r="N5" i="5"/>
  <c r="M5" i="5"/>
  <c r="L5" i="5"/>
  <c r="K5" i="5"/>
  <c r="J5" i="5"/>
  <c r="I5" i="5"/>
  <c r="H5" i="5"/>
  <c r="G5" i="5"/>
  <c r="F5" i="5"/>
  <c r="E5" i="5"/>
  <c r="D5" i="5"/>
  <c r="C5" i="5"/>
  <c r="B3" i="5"/>
  <c r="B5" i="5" s="1"/>
  <c r="B55" i="4"/>
  <c r="B54" i="4"/>
  <c r="B52" i="4"/>
  <c r="B51" i="4"/>
  <c r="B46" i="4"/>
  <c r="B45" i="4"/>
  <c r="N43" i="4"/>
  <c r="M43" i="4"/>
  <c r="L43" i="4"/>
  <c r="K43" i="4"/>
  <c r="J43" i="4"/>
  <c r="I43" i="4"/>
  <c r="H43" i="4"/>
  <c r="G43" i="4"/>
  <c r="F43" i="4"/>
  <c r="E43" i="4"/>
  <c r="D43" i="4"/>
  <c r="C43" i="4"/>
  <c r="B41" i="4"/>
  <c r="B43" i="4" s="1"/>
  <c r="N39" i="4"/>
  <c r="M39" i="4"/>
  <c r="L39" i="4"/>
  <c r="K39" i="4"/>
  <c r="J39" i="4"/>
  <c r="I39" i="4"/>
  <c r="H39" i="4"/>
  <c r="G39" i="4"/>
  <c r="F39" i="4"/>
  <c r="E39" i="4"/>
  <c r="D39" i="4"/>
  <c r="C39" i="4"/>
  <c r="B37" i="4"/>
  <c r="B39" i="4" s="1"/>
  <c r="B35" i="4"/>
  <c r="B34" i="4"/>
  <c r="B32" i="4"/>
  <c r="B31" i="4"/>
  <c r="B29" i="4"/>
  <c r="B28" i="4"/>
  <c r="B26" i="4"/>
  <c r="B25" i="4"/>
  <c r="B23" i="4"/>
  <c r="B22" i="4"/>
  <c r="B20" i="4"/>
  <c r="B19" i="4"/>
  <c r="B3" i="20" s="1"/>
  <c r="N15" i="4"/>
  <c r="N17" i="4" s="1"/>
  <c r="M15" i="4"/>
  <c r="M17" i="4" s="1"/>
  <c r="L15" i="4"/>
  <c r="L17" i="4" s="1"/>
  <c r="K15" i="4"/>
  <c r="K17" i="4" s="1"/>
  <c r="J15" i="4"/>
  <c r="J17" i="4" s="1"/>
  <c r="I15" i="4"/>
  <c r="I17" i="4" s="1"/>
  <c r="H15" i="4"/>
  <c r="H17" i="4" s="1"/>
  <c r="G15" i="4"/>
  <c r="G17" i="4" s="1"/>
  <c r="F15" i="4"/>
  <c r="F17" i="4" s="1"/>
  <c r="E15" i="4"/>
  <c r="E17" i="4" s="1"/>
  <c r="D15" i="4"/>
  <c r="D17" i="4" s="1"/>
  <c r="C15" i="4"/>
  <c r="C17" i="4" s="1"/>
  <c r="N11" i="4"/>
  <c r="M11" i="4"/>
  <c r="L11" i="4"/>
  <c r="K11" i="4"/>
  <c r="J11" i="4"/>
  <c r="I11" i="4"/>
  <c r="H11" i="4"/>
  <c r="G11" i="4"/>
  <c r="F11" i="4"/>
  <c r="E11" i="4"/>
  <c r="D11" i="4"/>
  <c r="C11" i="4"/>
  <c r="B9" i="4"/>
  <c r="B11" i="4" s="1"/>
  <c r="N5" i="4"/>
  <c r="M5" i="4"/>
  <c r="L5" i="4"/>
  <c r="K5" i="4"/>
  <c r="J5" i="4"/>
  <c r="I5" i="4"/>
  <c r="H5" i="4"/>
  <c r="G5" i="4"/>
  <c r="F5" i="4"/>
  <c r="E5" i="4"/>
  <c r="D5" i="4"/>
  <c r="C5" i="4"/>
  <c r="B3" i="4"/>
  <c r="B5" i="4" s="1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N21" i="3"/>
  <c r="M21" i="3"/>
  <c r="L21" i="3"/>
  <c r="K21" i="3"/>
  <c r="J21" i="3"/>
  <c r="I21" i="3"/>
  <c r="H21" i="3"/>
  <c r="G21" i="3"/>
  <c r="F21" i="3"/>
  <c r="E21" i="3"/>
  <c r="D21" i="3"/>
  <c r="C21" i="3"/>
  <c r="B19" i="3"/>
  <c r="B21" i="3" s="1"/>
  <c r="N15" i="3"/>
  <c r="N17" i="3" s="1"/>
  <c r="M15" i="3"/>
  <c r="M17" i="3" s="1"/>
  <c r="L15" i="3"/>
  <c r="L17" i="3" s="1"/>
  <c r="K15" i="3"/>
  <c r="K17" i="3" s="1"/>
  <c r="J15" i="3"/>
  <c r="J17" i="3" s="1"/>
  <c r="I15" i="3"/>
  <c r="I17" i="3" s="1"/>
  <c r="H15" i="3"/>
  <c r="H17" i="3" s="1"/>
  <c r="G15" i="3"/>
  <c r="G17" i="3" s="1"/>
  <c r="F15" i="3"/>
  <c r="F17" i="3" s="1"/>
  <c r="E15" i="3"/>
  <c r="E17" i="3" s="1"/>
  <c r="D15" i="3"/>
  <c r="D17" i="3" s="1"/>
  <c r="C15" i="3"/>
  <c r="C17" i="3" s="1"/>
  <c r="N11" i="3"/>
  <c r="M11" i="3"/>
  <c r="L11" i="3"/>
  <c r="K11" i="3"/>
  <c r="J11" i="3"/>
  <c r="I11" i="3"/>
  <c r="H11" i="3"/>
  <c r="G11" i="3"/>
  <c r="F11" i="3"/>
  <c r="E11" i="3"/>
  <c r="D11" i="3"/>
  <c r="C11" i="3"/>
  <c r="B9" i="3"/>
  <c r="B11" i="3" s="1"/>
  <c r="N5" i="3"/>
  <c r="M5" i="3"/>
  <c r="L5" i="3"/>
  <c r="K5" i="3"/>
  <c r="J5" i="3"/>
  <c r="I5" i="3"/>
  <c r="H5" i="3"/>
  <c r="G5" i="3"/>
  <c r="F5" i="3"/>
  <c r="E5" i="3"/>
  <c r="D5" i="3"/>
  <c r="C5" i="3"/>
  <c r="B3" i="3"/>
  <c r="B5" i="3" s="1"/>
  <c r="N25" i="2"/>
  <c r="M25" i="2"/>
  <c r="L25" i="2"/>
  <c r="K25" i="2"/>
  <c r="J25" i="2"/>
  <c r="I25" i="2"/>
  <c r="H25" i="2"/>
  <c r="G25" i="2"/>
  <c r="F25" i="2"/>
  <c r="E25" i="2"/>
  <c r="D25" i="2"/>
  <c r="C25" i="2"/>
  <c r="B23" i="2"/>
  <c r="B25" i="2" s="1"/>
  <c r="N21" i="2"/>
  <c r="M21" i="2"/>
  <c r="L21" i="2"/>
  <c r="K21" i="2"/>
  <c r="J21" i="2"/>
  <c r="I21" i="2"/>
  <c r="H21" i="2"/>
  <c r="G21" i="2"/>
  <c r="F21" i="2"/>
  <c r="E21" i="2"/>
  <c r="D21" i="2"/>
  <c r="C21" i="2"/>
  <c r="B19" i="2"/>
  <c r="B21" i="2" s="1"/>
  <c r="N15" i="2"/>
  <c r="N17" i="2" s="1"/>
  <c r="M15" i="2"/>
  <c r="M17" i="2" s="1"/>
  <c r="L15" i="2"/>
  <c r="L17" i="2" s="1"/>
  <c r="K15" i="2"/>
  <c r="K17" i="2" s="1"/>
  <c r="J15" i="2"/>
  <c r="J17" i="2" s="1"/>
  <c r="I15" i="2"/>
  <c r="I17" i="2" s="1"/>
  <c r="H15" i="2"/>
  <c r="H17" i="2" s="1"/>
  <c r="G15" i="2"/>
  <c r="G17" i="2" s="1"/>
  <c r="F15" i="2"/>
  <c r="F17" i="2" s="1"/>
  <c r="E15" i="2"/>
  <c r="E17" i="2" s="1"/>
  <c r="D15" i="2"/>
  <c r="D17" i="2" s="1"/>
  <c r="C15" i="2"/>
  <c r="C17" i="2" s="1"/>
  <c r="N11" i="2"/>
  <c r="M11" i="2"/>
  <c r="L11" i="2"/>
  <c r="K11" i="2"/>
  <c r="J11" i="2"/>
  <c r="I11" i="2"/>
  <c r="H11" i="2"/>
  <c r="G11" i="2"/>
  <c r="F11" i="2"/>
  <c r="E11" i="2"/>
  <c r="D11" i="2"/>
  <c r="C11" i="2"/>
  <c r="B9" i="2"/>
  <c r="B11" i="2" s="1"/>
  <c r="N5" i="2"/>
  <c r="M5" i="2"/>
  <c r="L5" i="2"/>
  <c r="K5" i="2"/>
  <c r="J5" i="2"/>
  <c r="I5" i="2"/>
  <c r="H5" i="2"/>
  <c r="G5" i="2"/>
  <c r="F5" i="2"/>
  <c r="E5" i="2"/>
  <c r="D5" i="2"/>
  <c r="C5" i="2"/>
  <c r="B3" i="2"/>
  <c r="B5" i="2" s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N5" i="1"/>
  <c r="M5" i="1"/>
  <c r="L5" i="1"/>
  <c r="K5" i="1"/>
  <c r="J5" i="1"/>
  <c r="I5" i="1"/>
  <c r="H5" i="1"/>
  <c r="G5" i="1"/>
  <c r="F5" i="1"/>
  <c r="E5" i="1"/>
  <c r="D5" i="1"/>
  <c r="C5" i="1"/>
  <c r="B5" i="1"/>
  <c r="B174" i="17" l="1"/>
  <c r="B178" i="17"/>
  <c r="K188" i="17"/>
  <c r="B176" i="17"/>
  <c r="B181" i="17"/>
  <c r="B173" i="17"/>
  <c r="B180" i="17"/>
  <c r="B183" i="17"/>
  <c r="B175" i="17"/>
  <c r="B182" i="17"/>
  <c r="B186" i="17"/>
  <c r="B184" i="17"/>
  <c r="B185" i="17"/>
  <c r="B177" i="17"/>
  <c r="B172" i="17"/>
  <c r="B187" i="17"/>
  <c r="B179" i="17"/>
  <c r="K167" i="17"/>
  <c r="B161" i="17"/>
  <c r="B165" i="17"/>
  <c r="B151" i="17"/>
  <c r="B152" i="17"/>
  <c r="B162" i="17"/>
  <c r="B164" i="17"/>
  <c r="B166" i="17"/>
  <c r="B154" i="17"/>
  <c r="B156" i="17"/>
  <c r="B158" i="17"/>
  <c r="B160" i="17"/>
  <c r="B90" i="17"/>
  <c r="B110" i="17"/>
  <c r="B131" i="17"/>
  <c r="B153" i="17"/>
  <c r="B155" i="17"/>
  <c r="B157" i="17"/>
  <c r="B159" i="17"/>
  <c r="B163" i="17"/>
  <c r="B133" i="17"/>
  <c r="B135" i="17"/>
  <c r="B137" i="17"/>
  <c r="B139" i="17"/>
  <c r="B140" i="17"/>
  <c r="B142" i="17"/>
  <c r="B144" i="17"/>
  <c r="B130" i="17"/>
  <c r="K146" i="17"/>
  <c r="B141" i="17"/>
  <c r="B143" i="17"/>
  <c r="B145" i="17"/>
  <c r="B132" i="17"/>
  <c r="B134" i="17"/>
  <c r="B136" i="17"/>
  <c r="B138" i="17"/>
  <c r="B111" i="17"/>
  <c r="B112" i="17"/>
  <c r="B113" i="17"/>
  <c r="B114" i="17"/>
  <c r="B117" i="17"/>
  <c r="B120" i="17"/>
  <c r="B122" i="17"/>
  <c r="B124" i="17"/>
  <c r="K125" i="17"/>
  <c r="B119" i="17"/>
  <c r="B121" i="17"/>
  <c r="B123" i="17"/>
  <c r="B109" i="17"/>
  <c r="B115" i="17"/>
  <c r="B116" i="17"/>
  <c r="B118" i="17"/>
  <c r="B92" i="17"/>
  <c r="B94" i="17"/>
  <c r="B96" i="17"/>
  <c r="B100" i="17"/>
  <c r="K20" i="17"/>
  <c r="B68" i="17"/>
  <c r="B89" i="17"/>
  <c r="B99" i="17"/>
  <c r="B101" i="17"/>
  <c r="B103" i="17"/>
  <c r="K104" i="17"/>
  <c r="B98" i="17"/>
  <c r="B102" i="17"/>
  <c r="B88" i="17"/>
  <c r="B91" i="17"/>
  <c r="B93" i="17"/>
  <c r="B95" i="17"/>
  <c r="B97" i="17"/>
  <c r="B70" i="17"/>
  <c r="B72" i="17"/>
  <c r="B74" i="17"/>
  <c r="B76" i="17"/>
  <c r="B78" i="17"/>
  <c r="B4" i="17"/>
  <c r="K41" i="17"/>
  <c r="K83" i="17"/>
  <c r="B77" i="17"/>
  <c r="B82" i="17"/>
  <c r="B81" i="17"/>
  <c r="B80" i="17"/>
  <c r="B69" i="17"/>
  <c r="B71" i="17"/>
  <c r="B73" i="17"/>
  <c r="B75" i="17"/>
  <c r="B79" i="17"/>
  <c r="B35" i="17"/>
  <c r="B24" i="17"/>
  <c r="B36" i="17"/>
  <c r="B38" i="17"/>
  <c r="B40" i="17"/>
  <c r="B39" i="17"/>
  <c r="B37" i="17"/>
  <c r="B26" i="17"/>
  <c r="B28" i="17"/>
  <c r="B30" i="17"/>
  <c r="B32" i="17"/>
  <c r="B34" i="17"/>
  <c r="B25" i="17"/>
  <c r="B27" i="17"/>
  <c r="B29" i="17"/>
  <c r="B31" i="17"/>
  <c r="B33" i="17"/>
  <c r="B6" i="17"/>
  <c r="B8" i="17"/>
  <c r="B10" i="17"/>
  <c r="B12" i="17"/>
  <c r="B14" i="17"/>
  <c r="B16" i="17"/>
  <c r="B19" i="17"/>
  <c r="B3" i="17"/>
  <c r="B18" i="17"/>
  <c r="B17" i="17"/>
  <c r="B5" i="17"/>
  <c r="B7" i="17"/>
  <c r="B9" i="17"/>
  <c r="B11" i="17"/>
  <c r="B13" i="17"/>
  <c r="B15" i="17"/>
  <c r="B165" i="9"/>
  <c r="B16" i="12"/>
  <c r="B28" i="12"/>
  <c r="B39" i="12"/>
  <c r="B15" i="3"/>
  <c r="B17" i="3" s="1"/>
  <c r="B5" i="6"/>
  <c r="B165" i="10"/>
  <c r="B165" i="8"/>
  <c r="B16" i="9"/>
  <c r="B28" i="9"/>
  <c r="B39" i="9"/>
  <c r="B49" i="9"/>
  <c r="B28" i="10"/>
  <c r="B39" i="10"/>
  <c r="B49" i="10"/>
  <c r="B51" i="10" s="1"/>
  <c r="D54" i="20"/>
  <c r="D53" i="20"/>
  <c r="D43" i="20"/>
  <c r="D45" i="20"/>
  <c r="D47" i="20"/>
  <c r="D49" i="20"/>
  <c r="D51" i="20"/>
  <c r="D41" i="20"/>
  <c r="D42" i="20"/>
  <c r="D44" i="20"/>
  <c r="D46" i="20"/>
  <c r="D48" i="20"/>
  <c r="D50" i="20"/>
  <c r="D52" i="20"/>
  <c r="E3" i="20"/>
  <c r="B152" i="6"/>
  <c r="B28" i="7"/>
  <c r="B56" i="7"/>
  <c r="B58" i="7" s="1"/>
  <c r="B165" i="7"/>
  <c r="B5" i="8"/>
  <c r="B58" i="10"/>
  <c r="B5" i="11"/>
  <c r="B16" i="11"/>
  <c r="B28" i="11"/>
  <c r="B39" i="11"/>
  <c r="B165" i="11"/>
  <c r="B56" i="12"/>
  <c r="B58" i="12" s="1"/>
  <c r="B5" i="13"/>
  <c r="B16" i="13"/>
  <c r="B28" i="13"/>
  <c r="B39" i="13"/>
  <c r="B49" i="13"/>
  <c r="B51" i="13" s="1"/>
  <c r="M51" i="13"/>
  <c r="N58" i="13"/>
  <c r="B165" i="13"/>
  <c r="B56" i="15"/>
  <c r="B58" i="15" s="1"/>
  <c r="B165" i="15"/>
  <c r="B15" i="20"/>
  <c r="B18" i="20" s="1"/>
  <c r="K47" i="17"/>
  <c r="K49" i="17"/>
  <c r="K51" i="17"/>
  <c r="K53" i="17"/>
  <c r="K55" i="17"/>
  <c r="K57" i="17"/>
  <c r="K44" i="17"/>
  <c r="K46" i="17"/>
  <c r="K48" i="17"/>
  <c r="K50" i="17"/>
  <c r="K52" i="17"/>
  <c r="K54" i="17"/>
  <c r="K56" i="17"/>
  <c r="K58" i="17"/>
  <c r="D24" i="20"/>
  <c r="D26" i="20"/>
  <c r="D28" i="20"/>
  <c r="D30" i="20"/>
  <c r="D32" i="20"/>
  <c r="D34" i="20"/>
  <c r="D23" i="20"/>
  <c r="D25" i="20"/>
  <c r="D27" i="20"/>
  <c r="D29" i="20"/>
  <c r="D31" i="20"/>
  <c r="D33" i="20"/>
  <c r="D22" i="20"/>
  <c r="B180" i="16"/>
  <c r="B5" i="16"/>
  <c r="B16" i="16"/>
  <c r="B28" i="16"/>
  <c r="B39" i="16"/>
  <c r="B49" i="16"/>
  <c r="B50" i="16"/>
  <c r="B56" i="16"/>
  <c r="B165" i="16"/>
  <c r="B57" i="16"/>
  <c r="K45" i="17"/>
  <c r="C51" i="16"/>
  <c r="B49" i="15"/>
  <c r="B51" i="15" s="1"/>
  <c r="C58" i="15"/>
  <c r="C51" i="14"/>
  <c r="B56" i="14"/>
  <c r="B58" i="14" s="1"/>
  <c r="C51" i="13"/>
  <c r="B56" i="13"/>
  <c r="B58" i="13" s="1"/>
  <c r="B49" i="12"/>
  <c r="B51" i="12" s="1"/>
  <c r="C58" i="12"/>
  <c r="B49" i="11"/>
  <c r="B51" i="11" s="1"/>
  <c r="C58" i="11"/>
  <c r="C58" i="10"/>
  <c r="B51" i="9"/>
  <c r="C58" i="9"/>
  <c r="B49" i="8"/>
  <c r="B51" i="8" s="1"/>
  <c r="C51" i="7"/>
  <c r="C51" i="6"/>
  <c r="B17" i="5"/>
  <c r="B19" i="5" s="1"/>
  <c r="B15" i="4"/>
  <c r="B17" i="4" s="1"/>
  <c r="B15" i="2"/>
  <c r="B17" i="2" s="1"/>
  <c r="K62" i="17" l="1"/>
  <c r="B45" i="17"/>
  <c r="B61" i="17"/>
  <c r="B60" i="17"/>
  <c r="B59" i="17"/>
  <c r="B58" i="17"/>
  <c r="B54" i="17"/>
  <c r="B50" i="17"/>
  <c r="B46" i="17"/>
  <c r="B57" i="17"/>
  <c r="B53" i="17"/>
  <c r="B49" i="17"/>
  <c r="B56" i="17"/>
  <c r="B52" i="17"/>
  <c r="B48" i="17"/>
  <c r="B55" i="17"/>
  <c r="B51" i="17"/>
  <c r="B47" i="17"/>
  <c r="E15" i="20"/>
  <c r="D16" i="20"/>
  <c r="D7" i="20"/>
  <c r="D11" i="20"/>
  <c r="D15" i="20"/>
  <c r="D6" i="20"/>
  <c r="D10" i="20"/>
  <c r="D14" i="20"/>
  <c r="D5" i="20"/>
  <c r="D9" i="20"/>
  <c r="D13" i="20"/>
  <c r="D4" i="20"/>
  <c r="D8" i="20"/>
  <c r="D12" i="20"/>
  <c r="D3" i="20"/>
  <c r="D18" i="20" s="1"/>
  <c r="E18" i="20"/>
  <c r="D56" i="20"/>
  <c r="D37" i="20"/>
  <c r="B51" i="16"/>
  <c r="B58" i="16"/>
</calcChain>
</file>

<file path=xl/sharedStrings.xml><?xml version="1.0" encoding="utf-8"?>
<sst xmlns="http://schemas.openxmlformats.org/spreadsheetml/2006/main" count="12651" uniqueCount="777">
  <si>
    <t>mois de l'année 1998</t>
  </si>
  <si>
    <t>total annuel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</si>
  <si>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</si>
  <si>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</si>
  <si>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</si>
  <si>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</si>
  <si>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</si>
  <si>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</si>
  <si>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</si>
  <si>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</si>
  <si>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</si>
  <si>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</si>
  <si>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</si>
  <si>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</si>
  <si>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Tn</t>
  </si>
  <si>
    <t>Tn de 1945 à 1998</t>
  </si>
  <si>
    <t xml:space="preserve">écart </t>
  </si>
  <si>
    <t>Tn absolue</t>
  </si>
  <si>
    <t>Tn absolu de 1945 à 1998</t>
  </si>
  <si>
    <t>Tx</t>
  </si>
  <si>
    <t>Tx de 1945 à 1998</t>
  </si>
  <si>
    <t>écart</t>
  </si>
  <si>
    <t>Tx absolue</t>
  </si>
  <si>
    <t>Tx absolue de 1945 à 1998</t>
  </si>
  <si>
    <t>T moyenne</t>
  </si>
  <si>
    <t>T moy de 1945 à 1998</t>
  </si>
  <si>
    <t>Précipitations</t>
  </si>
  <si>
    <t>Précipitations de 1945 à 1998</t>
  </si>
  <si>
    <t>écart en %</t>
  </si>
  <si>
    <t>insolation</t>
  </si>
  <si>
    <t>insolation de1945 à 1998</t>
  </si>
  <si>
    <t>mois de l'année 1999</t>
  </si>
  <si>
    <t>Tn de 1945 à 1999</t>
  </si>
  <si>
    <t>Tn absolu de 1945 à 1999</t>
  </si>
  <si>
    <t>Tx de 1945 à 1999</t>
  </si>
  <si>
    <t>Tx absolue de 1945 à 1999</t>
  </si>
  <si>
    <t>T moy de 1945 à 1999</t>
  </si>
  <si>
    <t>Précipitations de 1945 à 1999</t>
  </si>
  <si>
    <t>insolation de1945 à 1999</t>
  </si>
  <si>
    <t>mois de l'année 2000</t>
  </si>
  <si>
    <t>Tn de 1945 à 2000</t>
  </si>
  <si>
    <t>Tn absolu de 1945 à 2000</t>
  </si>
  <si>
    <t>Tx de 1945 à 2000</t>
  </si>
  <si>
    <t>Tx absolue de 1945 à 2000</t>
  </si>
  <si>
    <t>T moy de 1945 à 2000</t>
  </si>
  <si>
    <t>Précipitations de 1945 à 2000</t>
  </si>
  <si>
    <t>insolation de1945 à 2000</t>
  </si>
  <si>
    <t>mois de l'année 2001</t>
  </si>
  <si>
    <t>écart en °C</t>
  </si>
  <si>
    <t>jours de gelées (Tn&lt;= O°C)</t>
  </si>
  <si>
    <t>jours de gelées 1945 à 2000</t>
  </si>
  <si>
    <t>jours de gelées fortes (Tn&lt;= -5°C)</t>
  </si>
  <si>
    <t>jours de gelées fortes 1945 à 2000</t>
  </si>
  <si>
    <t>jours de gelées très fortes (Tn&lt;= -10°C)</t>
  </si>
  <si>
    <t>jours de gelées très fortes 1945 à 2000</t>
  </si>
  <si>
    <t>jours sans dégel (Tx&lt;= 0°C)</t>
  </si>
  <si>
    <t>jours sans dégel 1945 à 2000</t>
  </si>
  <si>
    <t>jours de chaleurs (Tx&gt;=25 °C)</t>
  </si>
  <si>
    <t>jours de chaleurs 1945 à 2000</t>
  </si>
  <si>
    <t>jours de fortes chaleurs (Tx&gt;=30 °C)</t>
  </si>
  <si>
    <t>jours de pluie (&gt;= 1mm)</t>
  </si>
  <si>
    <t xml:space="preserve">jours de pluie </t>
  </si>
  <si>
    <t>jours de pluie 1945 à 2000</t>
  </si>
  <si>
    <t>hauteur max. des préc. en 24 h</t>
  </si>
  <si>
    <t>/</t>
  </si>
  <si>
    <t>hauteur max. des préc. en 24 h 1945 à 2000</t>
  </si>
  <si>
    <t>jours de neige</t>
  </si>
  <si>
    <t>jours de neige 1945 à 2000</t>
  </si>
  <si>
    <t>jours de brouillard</t>
  </si>
  <si>
    <t>jours de brouillard 1945 à 2000</t>
  </si>
  <si>
    <t>vitesse maximale du vent</t>
  </si>
  <si>
    <t>vitesse maximale du vent 1945 à 2000</t>
  </si>
  <si>
    <t>mois de l'année 2002</t>
  </si>
  <si>
    <t>extreme le plus bas</t>
  </si>
  <si>
    <t>extreme le plus bas 45-00</t>
  </si>
  <si>
    <t>extreme le plus haut 45-00</t>
  </si>
  <si>
    <t>extreme le plus haut</t>
  </si>
  <si>
    <t>record max absolu</t>
  </si>
  <si>
    <t>record min absolu</t>
  </si>
  <si>
    <t>record absolu</t>
  </si>
  <si>
    <t>min absolu 45-2000</t>
  </si>
  <si>
    <t>mois de l'année 2003</t>
  </si>
  <si>
    <t>La température minimale Tn</t>
  </si>
  <si>
    <t>Tn Saint Riquier</t>
  </si>
  <si>
    <t>Tn moyenne depuis 2001</t>
  </si>
  <si>
    <t>Tn moyenne la plus basse</t>
  </si>
  <si>
    <t>année</t>
  </si>
  <si>
    <t>Tn moyenne la plus haute</t>
  </si>
  <si>
    <t>Tn absolue de l'année</t>
  </si>
  <si>
    <t>date</t>
  </si>
  <si>
    <t>Tn absolue depuis 2001</t>
  </si>
  <si>
    <t>00/02/01</t>
  </si>
  <si>
    <t>00/05/02</t>
  </si>
  <si>
    <t>00/06/01</t>
  </si>
  <si>
    <t>00/07/02</t>
  </si>
  <si>
    <t>00/08/01</t>
  </si>
  <si>
    <t>00/11/02</t>
  </si>
  <si>
    <t>Tn abbeville</t>
  </si>
  <si>
    <t>Tn moyenne de 1945 à 2001</t>
  </si>
  <si>
    <t>?</t>
  </si>
  <si>
    <t>Tn absolue année</t>
  </si>
  <si>
    <t>La température maximale Tx</t>
  </si>
  <si>
    <t>Tx Saint Riquier</t>
  </si>
  <si>
    <t xml:space="preserve">Tx moyenne depuis 2001 </t>
  </si>
  <si>
    <t>Tx moyenne la plus basse</t>
  </si>
  <si>
    <t>Tx moyenne la plus haute</t>
  </si>
  <si>
    <t>Tx absolue de l'année</t>
  </si>
  <si>
    <t>Tx absolue depuis 2001</t>
  </si>
  <si>
    <t>00/01/2002</t>
  </si>
  <si>
    <t>00/02/02</t>
  </si>
  <si>
    <t>00/10/01</t>
  </si>
  <si>
    <t>00/11/01</t>
  </si>
  <si>
    <t>Tx Abbeville</t>
  </si>
  <si>
    <t>Tx moyenne de1945 à 2000</t>
  </si>
  <si>
    <t>La température moyenne (Tn+Tx)/2</t>
  </si>
  <si>
    <t>Tmoy Saint Riquier</t>
  </si>
  <si>
    <t>Tmoy moyenne depuis 2001</t>
  </si>
  <si>
    <t xml:space="preserve"> Tmoy la plus basse</t>
  </si>
  <si>
    <t>Tmoy la plus élevée</t>
  </si>
  <si>
    <t>Tmoy Abbeville</t>
  </si>
  <si>
    <t>Tmoy moyenne de 1945 à 2000</t>
  </si>
  <si>
    <t>jours de gelées (Tn&lt;=0°C)</t>
  </si>
  <si>
    <t>jours de gelées Saint Riquier</t>
  </si>
  <si>
    <t xml:space="preserve">jours de gelées moyen </t>
  </si>
  <si>
    <t>maximum de jours de gelées</t>
  </si>
  <si>
    <t>minimum de jours de gelées</t>
  </si>
  <si>
    <t>dernière année</t>
  </si>
  <si>
    <t>premier jour de gelée (automne)</t>
  </si>
  <si>
    <t>première gelée la plus précoce</t>
  </si>
  <si>
    <t>première gelée la plus tardive</t>
  </si>
  <si>
    <t>dernier jour de gelée (printemps)</t>
  </si>
  <si>
    <t>dernière gelée la plus précoce</t>
  </si>
  <si>
    <t>dernière gelée la plus tardive</t>
  </si>
  <si>
    <t>Jours de gelées Abbeville</t>
  </si>
  <si>
    <t>jours de gelées moyen  Abbeville</t>
  </si>
  <si>
    <t>jours de gelées fortes (Tn&lt;=-5°C)</t>
  </si>
  <si>
    <t>jours de gelées fortes Saint Riquier</t>
  </si>
  <si>
    <t>jours moyens de gelées fortes</t>
  </si>
  <si>
    <t>maximum de jours de gelées fortes</t>
  </si>
  <si>
    <t>minimum de jours de gelées fortes</t>
  </si>
  <si>
    <t>jours moyens de gelées fortes Abbeville</t>
  </si>
  <si>
    <t>jours de gelées très fortes (Tn&lt;=-10°C)</t>
  </si>
  <si>
    <t>jours de gelées très fortes Saint Riquier</t>
  </si>
  <si>
    <t>jours moyens de gelées très fortes</t>
  </si>
  <si>
    <t>maximum de jours de gelées très fortes</t>
  </si>
  <si>
    <t>minimum de jours de gelées très fortes</t>
  </si>
  <si>
    <t>jours moyen de gelées très fortes Abbeville</t>
  </si>
  <si>
    <t>jours de gelées très fortes Abbeville 1945 à 2000</t>
  </si>
  <si>
    <t>jours sans dégel (Tx&lt;=0°C)</t>
  </si>
  <si>
    <t>jours sans dégel Saint Riquier</t>
  </si>
  <si>
    <t>jours moyens sans dégel</t>
  </si>
  <si>
    <t>maximum de jours sans dégel</t>
  </si>
  <si>
    <t>minimum de jours sans dégel</t>
  </si>
  <si>
    <t>jours sans dégel Abbeville</t>
  </si>
  <si>
    <t>jours de chaleur (Tx&gt;=25°C)</t>
  </si>
  <si>
    <t>jours de chaleurs Saint Riquier</t>
  </si>
  <si>
    <t>jours moyens de chaleur</t>
  </si>
  <si>
    <t>maximum de jours de chaleur</t>
  </si>
  <si>
    <t>minimum de jours de chaleur</t>
  </si>
  <si>
    <t>premier jour de chaleur (printemps)</t>
  </si>
  <si>
    <t>première chaleur la plus précoce</t>
  </si>
  <si>
    <t>première chaleur la plus tardive</t>
  </si>
  <si>
    <t>dernier jour de chaleur (automne)</t>
  </si>
  <si>
    <t>dernière chaleur la plus précoce</t>
  </si>
  <si>
    <t>dernière chaleur la plus tardive</t>
  </si>
  <si>
    <t>jours de chaleur Abbeville</t>
  </si>
  <si>
    <t>Jours de fortes chaleur (Tx&gt;=30°C)</t>
  </si>
  <si>
    <t>jours de fortes chaleurs Saint Riquier</t>
  </si>
  <si>
    <t>jours moyens de fortes chaleurs</t>
  </si>
  <si>
    <t>maximum de jours de fortes chaleurs</t>
  </si>
  <si>
    <t>minimum de jours de fortes chaleurs</t>
  </si>
  <si>
    <t>premier jour de forte chaleur (été)</t>
  </si>
  <si>
    <t>première forte chaleur la plus précoce</t>
  </si>
  <si>
    <t>première forte chaleur la plus tardive</t>
  </si>
  <si>
    <t>dernier jour de forte chaleur (été)</t>
  </si>
  <si>
    <t>dernière forte chaleur la plus précoce</t>
  </si>
  <si>
    <t>dernière forte chaleur la plus tardive</t>
  </si>
  <si>
    <t>jours de fortes chaleurs Abbeville</t>
  </si>
  <si>
    <t>Précipitations en mm</t>
  </si>
  <si>
    <t>Précipitations Saint Riquier</t>
  </si>
  <si>
    <t>Précipitations moyennes</t>
  </si>
  <si>
    <t>maximum de précipitations</t>
  </si>
  <si>
    <t>minimum de précipitations</t>
  </si>
  <si>
    <t>Précipitations Abbeville</t>
  </si>
  <si>
    <t>Précipitations Abbeville de 1945 à 2000</t>
  </si>
  <si>
    <t>Insolation en heures</t>
  </si>
  <si>
    <t>insolation Abbeville</t>
  </si>
  <si>
    <t>insolation moyenne (depuis 1963)</t>
  </si>
  <si>
    <t>maximum insolation</t>
  </si>
  <si>
    <t>minimum insolation</t>
  </si>
  <si>
    <t>nombre de jours de pluie (&gt;= 1mm)</t>
  </si>
  <si>
    <t>jours de pluie Saint Riquier</t>
  </si>
  <si>
    <t>jours moyens de pluie</t>
  </si>
  <si>
    <t>maximum de jours de pluie</t>
  </si>
  <si>
    <t>minimum de jours de pluie</t>
  </si>
  <si>
    <t>Jours de pluie Abbeville</t>
  </si>
  <si>
    <t>hauteur maximale de précipitations en 24h</t>
  </si>
  <si>
    <t>hauteur max. des préc. Saint Riquier</t>
  </si>
  <si>
    <t>hauteur maximale record</t>
  </si>
  <si>
    <t>00/08/02</t>
  </si>
  <si>
    <t>00/01/02</t>
  </si>
  <si>
    <t>00/03/02</t>
  </si>
  <si>
    <t>00/04/01</t>
  </si>
  <si>
    <t>00/06/02</t>
  </si>
  <si>
    <t>00/09/02</t>
  </si>
  <si>
    <t>00/12/02</t>
  </si>
  <si>
    <t>hauteur max. des préc. Abbeville</t>
  </si>
  <si>
    <t xml:space="preserve">nombre de jours de neige </t>
  </si>
  <si>
    <t>jours de neige Sant Riquier</t>
  </si>
  <si>
    <t>jours de neige moyens</t>
  </si>
  <si>
    <t>maximum de jours de neige</t>
  </si>
  <si>
    <t>minimum de jours de neige</t>
  </si>
  <si>
    <t>maximum hauteur de neige en cm</t>
  </si>
  <si>
    <t>Jours de neige Abbeville</t>
  </si>
  <si>
    <t xml:space="preserve"> Nombre de jours de brouillard (vis&lt;=100m)</t>
  </si>
  <si>
    <t>jours de brouillard Saint Riquier</t>
  </si>
  <si>
    <t>jours moyens de brouillard</t>
  </si>
  <si>
    <t>maximum de jours de brouillard station</t>
  </si>
  <si>
    <t>minimum de jours de brouillard</t>
  </si>
  <si>
    <t>jours de brouillard Abbeville</t>
  </si>
  <si>
    <t>jours de brouillard 1945 à 2000 Abbeville</t>
  </si>
  <si>
    <t>vitesse maximale du vent en km/h</t>
  </si>
  <si>
    <t>vitesse maximale du vent Saint Riquier</t>
  </si>
  <si>
    <t>vitesse maximale absolue du vent</t>
  </si>
  <si>
    <t>vitesse maximale du vent Abbeville</t>
  </si>
  <si>
    <t>direction du vent (en jours) (Saint Riquier)</t>
  </si>
  <si>
    <t>N en 2003</t>
  </si>
  <si>
    <t xml:space="preserve"> moyenne N depuis 2001</t>
  </si>
  <si>
    <t>max de N et année</t>
  </si>
  <si>
    <t>15_2003</t>
  </si>
  <si>
    <t>1_2003</t>
  </si>
  <si>
    <t>1_2002</t>
  </si>
  <si>
    <t>2_2003</t>
  </si>
  <si>
    <t>4_2003</t>
  </si>
  <si>
    <t>1,5_2002</t>
  </si>
  <si>
    <t>1,5_2003</t>
  </si>
  <si>
    <t>3_2002</t>
  </si>
  <si>
    <t>3,5_2002</t>
  </si>
  <si>
    <t>3,5_2001</t>
  </si>
  <si>
    <t>min de N et année</t>
  </si>
  <si>
    <t>10,5_2001</t>
  </si>
  <si>
    <t>0_2002</t>
  </si>
  <si>
    <t>0_2003</t>
  </si>
  <si>
    <t>0,5_2002</t>
  </si>
  <si>
    <t>0,5_2001</t>
  </si>
  <si>
    <t>0_2001</t>
  </si>
  <si>
    <t>0,5_2003</t>
  </si>
  <si>
    <t>NE en 2003</t>
  </si>
  <si>
    <t xml:space="preserve"> moyenne NE depuis 2001</t>
  </si>
  <si>
    <t>max de NE et année</t>
  </si>
  <si>
    <t>57_2003</t>
  </si>
  <si>
    <t>5_2003</t>
  </si>
  <si>
    <t>6,5_2003</t>
  </si>
  <si>
    <t>11,5_2003</t>
  </si>
  <si>
    <t>10,5_2002</t>
  </si>
  <si>
    <t>12_2001</t>
  </si>
  <si>
    <t>3,5_2003</t>
  </si>
  <si>
    <t>3_2003</t>
  </si>
  <si>
    <t>10_2003</t>
  </si>
  <si>
    <t>9_2002</t>
  </si>
  <si>
    <t>2,5_2003</t>
  </si>
  <si>
    <t>1_2001</t>
  </si>
  <si>
    <t>9,5_2002</t>
  </si>
  <si>
    <t>min de NE et année</t>
  </si>
  <si>
    <t>19,5_2001</t>
  </si>
  <si>
    <t>4,5_2002</t>
  </si>
  <si>
    <t>8,5_2003</t>
  </si>
  <si>
    <t>2,5_2002</t>
  </si>
  <si>
    <t>E en 2003</t>
  </si>
  <si>
    <t xml:space="preserve"> moyenne E depuis 2001</t>
  </si>
  <si>
    <t>max de E et année</t>
  </si>
  <si>
    <t>43,5_2003</t>
  </si>
  <si>
    <t>2_2002</t>
  </si>
  <si>
    <t>4,5_2003</t>
  </si>
  <si>
    <t>1,5_2001</t>
  </si>
  <si>
    <t>8_2003</t>
  </si>
  <si>
    <t>12_2003</t>
  </si>
  <si>
    <t>5,5_2003</t>
  </si>
  <si>
    <t>6,5_2001</t>
  </si>
  <si>
    <t>min de E et année</t>
  </si>
  <si>
    <t>15_2001</t>
  </si>
  <si>
    <t>SE en 2003</t>
  </si>
  <si>
    <t>moyenne SE depuis 2001</t>
  </si>
  <si>
    <t>max de SE et année</t>
  </si>
  <si>
    <t>40,5_2002</t>
  </si>
  <si>
    <t>8_2002</t>
  </si>
  <si>
    <t>6,5_2002</t>
  </si>
  <si>
    <t>min de SE et année</t>
  </si>
  <si>
    <t>5_2001</t>
  </si>
  <si>
    <t>S en 2003</t>
  </si>
  <si>
    <t>moyenne S depuis 2001</t>
  </si>
  <si>
    <t>max de S et année</t>
  </si>
  <si>
    <t>39_2002</t>
  </si>
  <si>
    <t>7,5_2002</t>
  </si>
  <si>
    <t>2,5_2001</t>
  </si>
  <si>
    <t>min de S et année</t>
  </si>
  <si>
    <t>8,5_2001</t>
  </si>
  <si>
    <t>6_2003</t>
  </si>
  <si>
    <t>SO en 2003</t>
  </si>
  <si>
    <t>moyenne SO depuis 2001</t>
  </si>
  <si>
    <t>max de SO et année</t>
  </si>
  <si>
    <t>68_2003</t>
  </si>
  <si>
    <t>8,5_2002</t>
  </si>
  <si>
    <t>10_2001</t>
  </si>
  <si>
    <t>7_2002</t>
  </si>
  <si>
    <t>min de SO et année</t>
  </si>
  <si>
    <t>48,5_2001</t>
  </si>
  <si>
    <t>7,5_2003</t>
  </si>
  <si>
    <t>5_2002</t>
  </si>
  <si>
    <t>3_2001</t>
  </si>
  <si>
    <t>4_2001</t>
  </si>
  <si>
    <t>O en 2003</t>
  </si>
  <si>
    <t>moyenne O depuis 2001</t>
  </si>
  <si>
    <t>max de O et année</t>
  </si>
  <si>
    <t>56,5_2003</t>
  </si>
  <si>
    <t>10_2002</t>
  </si>
  <si>
    <t>6_2002</t>
  </si>
  <si>
    <t>12,5_2003</t>
  </si>
  <si>
    <t>9_2003</t>
  </si>
  <si>
    <t>4,5_2001</t>
  </si>
  <si>
    <t>min de O et année</t>
  </si>
  <si>
    <t>26,5_2001</t>
  </si>
  <si>
    <t>2_2001</t>
  </si>
  <si>
    <t>NO en 2003</t>
  </si>
  <si>
    <t>moyenne NO depuis 2001</t>
  </si>
  <si>
    <t>max de NO et année</t>
  </si>
  <si>
    <t>32,5_2001</t>
  </si>
  <si>
    <t>8_2001</t>
  </si>
  <si>
    <t>9_2001</t>
  </si>
  <si>
    <t>min de NO et année</t>
  </si>
  <si>
    <t>22_2003</t>
  </si>
  <si>
    <t xml:space="preserve">pression (relevés depuis 2003) en hPa </t>
  </si>
  <si>
    <t>pression moyenne Saint Riquier 2003</t>
  </si>
  <si>
    <t>min pression 2003</t>
  </si>
  <si>
    <t>max pression 2003</t>
  </si>
  <si>
    <t>pression moyenne Abbeville 2003</t>
  </si>
  <si>
    <t>mois de l'année 2004</t>
  </si>
  <si>
    <t>jours de douceur (Tx&gt;=20°C) depuis 2004</t>
  </si>
  <si>
    <t>jours de douceur (Tx&gt;=20°C)</t>
  </si>
  <si>
    <t>jours de douceur Saint Riquier</t>
  </si>
  <si>
    <t>jours moyens de douceur</t>
  </si>
  <si>
    <t>maximum de jours de douceur</t>
  </si>
  <si>
    <t>minimum de jours de douceur</t>
  </si>
  <si>
    <t>premier jour de douceur (printemps)</t>
  </si>
  <si>
    <t>première douceur la plus précoce</t>
  </si>
  <si>
    <t>première douceur la plus tardive</t>
  </si>
  <si>
    <t>dernier jour de douceur (automne)</t>
  </si>
  <si>
    <t>dernière douceur la plus précoce</t>
  </si>
  <si>
    <t>dernière douceur la plus tardive</t>
  </si>
  <si>
    <t>N en 2004</t>
  </si>
  <si>
    <t>3_2004</t>
  </si>
  <si>
    <t>2,5_2004</t>
  </si>
  <si>
    <t>2_2004</t>
  </si>
  <si>
    <t>0_2004</t>
  </si>
  <si>
    <t>0,5_2004</t>
  </si>
  <si>
    <t>NE en 2004</t>
  </si>
  <si>
    <t>4,5_2004</t>
  </si>
  <si>
    <t>E en 2004</t>
  </si>
  <si>
    <t>5,5_2004</t>
  </si>
  <si>
    <t>SE en 2004</t>
  </si>
  <si>
    <t>4_2004</t>
  </si>
  <si>
    <t>1_2004</t>
  </si>
  <si>
    <t>3,5_2004</t>
  </si>
  <si>
    <t>S en 2004</t>
  </si>
  <si>
    <t>10_2004</t>
  </si>
  <si>
    <t>5,5_2002</t>
  </si>
  <si>
    <t>1,5_2004</t>
  </si>
  <si>
    <t>SO en 2004</t>
  </si>
  <si>
    <t>10,5_2004</t>
  </si>
  <si>
    <t>8,5_2004</t>
  </si>
  <si>
    <t>7,5_2004</t>
  </si>
  <si>
    <t>6,5_2004</t>
  </si>
  <si>
    <t>O en 2004</t>
  </si>
  <si>
    <t>5_2004</t>
  </si>
  <si>
    <t>16_2004</t>
  </si>
  <si>
    <t>14_2004</t>
  </si>
  <si>
    <t>9_2004</t>
  </si>
  <si>
    <t>9,5_2004</t>
  </si>
  <si>
    <t>NO en 2004</t>
  </si>
  <si>
    <t>6_2004</t>
  </si>
  <si>
    <t>pression moyenne Saint Riquier</t>
  </si>
  <si>
    <t>****</t>
  </si>
  <si>
    <t>min pression</t>
  </si>
  <si>
    <t>max pression</t>
  </si>
  <si>
    <t>pression moyenne Abbeville</t>
  </si>
  <si>
    <t>mois de l'année 2005</t>
  </si>
  <si>
    <t>jours de chaleurs Abbeville</t>
  </si>
  <si>
    <t>00/07/01</t>
  </si>
  <si>
    <t>jours de neige moyens abbeville</t>
  </si>
  <si>
    <t>N</t>
  </si>
  <si>
    <t>37_2005</t>
  </si>
  <si>
    <t>4,5_2005</t>
  </si>
  <si>
    <t>7_2005</t>
  </si>
  <si>
    <t>4_2005</t>
  </si>
  <si>
    <t>3,5_2005</t>
  </si>
  <si>
    <t>2,5_2005</t>
  </si>
  <si>
    <t>NE</t>
  </si>
  <si>
    <t>0_2005</t>
  </si>
  <si>
    <t>0,5_2005</t>
  </si>
  <si>
    <t>E</t>
  </si>
  <si>
    <t>5,5_2005</t>
  </si>
  <si>
    <t>1_2005</t>
  </si>
  <si>
    <t>SE</t>
  </si>
  <si>
    <t>6,5_2005</t>
  </si>
  <si>
    <t>S</t>
  </si>
  <si>
    <t>59_2005</t>
  </si>
  <si>
    <t>7,5_2005</t>
  </si>
  <si>
    <t>6_2005</t>
  </si>
  <si>
    <t>3_2005</t>
  </si>
  <si>
    <t>10_2005</t>
  </si>
  <si>
    <t>SO</t>
  </si>
  <si>
    <t>48,5_2005</t>
  </si>
  <si>
    <t>2_2005</t>
  </si>
  <si>
    <t>1,5_2005</t>
  </si>
  <si>
    <t>O</t>
  </si>
  <si>
    <t>87,5_2005</t>
  </si>
  <si>
    <t>8_2005</t>
  </si>
  <si>
    <t>14,5_2005</t>
  </si>
  <si>
    <t>9,5_2005</t>
  </si>
  <si>
    <t>NO</t>
  </si>
  <si>
    <t>33,5_2005</t>
  </si>
  <si>
    <t>mois de l'année 2006</t>
  </si>
  <si>
    <t>6,5_2006</t>
  </si>
  <si>
    <t>6_2006</t>
  </si>
  <si>
    <t>0_2006</t>
  </si>
  <si>
    <t>11_2006</t>
  </si>
  <si>
    <t>4,5_2006</t>
  </si>
  <si>
    <t>8,5_2006</t>
  </si>
  <si>
    <t>7_2006</t>
  </si>
  <si>
    <t>8_2006</t>
  </si>
  <si>
    <t>3,5_2006</t>
  </si>
  <si>
    <t>7,5_2006</t>
  </si>
  <si>
    <t>1_2006</t>
  </si>
  <si>
    <t>4_2006</t>
  </si>
  <si>
    <t>5_2006</t>
  </si>
  <si>
    <t>12,5_2006</t>
  </si>
  <si>
    <t>2_2006</t>
  </si>
  <si>
    <t>1,5_2006</t>
  </si>
  <si>
    <t>0,5_2006</t>
  </si>
  <si>
    <t>15,5_2006</t>
  </si>
  <si>
    <t>mois de l'année 2007</t>
  </si>
  <si>
    <t>43_2007</t>
  </si>
  <si>
    <t>4,5_2007</t>
  </si>
  <si>
    <t>9_2007</t>
  </si>
  <si>
    <t>6_2007</t>
  </si>
  <si>
    <t>5,5_2007</t>
  </si>
  <si>
    <t>3,5_2007</t>
  </si>
  <si>
    <t>0_2007</t>
  </si>
  <si>
    <t>0,5_2007</t>
  </si>
  <si>
    <t>8_2007</t>
  </si>
  <si>
    <t>4_2007</t>
  </si>
  <si>
    <t>7,5_2007</t>
  </si>
  <si>
    <t>3_2007</t>
  </si>
  <si>
    <t>5_2007</t>
  </si>
  <si>
    <t>1,5_2007</t>
  </si>
  <si>
    <t>1_2007</t>
  </si>
  <si>
    <t>8,5_2007</t>
  </si>
  <si>
    <t>16_2007</t>
  </si>
  <si>
    <t>2,5_2007</t>
  </si>
  <si>
    <t>mois de l'année 2008</t>
  </si>
  <si>
    <t>*</t>
  </si>
  <si>
    <t>06/04/02008</t>
  </si>
  <si>
    <t>5,5_2008</t>
  </si>
  <si>
    <t>5_2008</t>
  </si>
  <si>
    <t>0_2008</t>
  </si>
  <si>
    <t>9,5_2008</t>
  </si>
  <si>
    <t>15_2008</t>
  </si>
  <si>
    <t>11_2008</t>
  </si>
  <si>
    <t>6_2008</t>
  </si>
  <si>
    <t>4_2008</t>
  </si>
  <si>
    <t>0,5_2008</t>
  </si>
  <si>
    <t>6,5_2008</t>
  </si>
  <si>
    <t>9_2008</t>
  </si>
  <si>
    <t>7_2008</t>
  </si>
  <si>
    <t>2,5_2008</t>
  </si>
  <si>
    <t>1,5_2008</t>
  </si>
  <si>
    <t>11,5_2008</t>
  </si>
  <si>
    <t>17_2008</t>
  </si>
  <si>
    <t>10_2008</t>
  </si>
  <si>
    <t>2_2008</t>
  </si>
  <si>
    <t>1_2008</t>
  </si>
  <si>
    <t>mois de l'année 2009</t>
  </si>
  <si>
    <t>NC</t>
  </si>
  <si>
    <t>0_2009</t>
  </si>
  <si>
    <t>5_2009</t>
  </si>
  <si>
    <t>4,5_2009</t>
  </si>
  <si>
    <t>0,5_2009</t>
  </si>
  <si>
    <t>6_2009</t>
  </si>
  <si>
    <t>8_2009</t>
  </si>
  <si>
    <t>14_2009</t>
  </si>
  <si>
    <t>9,5_2009</t>
  </si>
  <si>
    <t>1_2009</t>
  </si>
  <si>
    <t>1,5_2009</t>
  </si>
  <si>
    <t>10_2009</t>
  </si>
  <si>
    <t>11,5_2009</t>
  </si>
  <si>
    <t>16_2009</t>
  </si>
  <si>
    <t>7_2009</t>
  </si>
  <si>
    <t>mois de l'année 2010</t>
  </si>
  <si>
    <t>-</t>
  </si>
  <si>
    <t>75,5_2010</t>
  </si>
  <si>
    <t>7,5_2010</t>
  </si>
  <si>
    <t>5,5_2010</t>
  </si>
  <si>
    <t>9_2010</t>
  </si>
  <si>
    <t>13_2010</t>
  </si>
  <si>
    <t>8_2010</t>
  </si>
  <si>
    <t>7_2010</t>
  </si>
  <si>
    <t>5_2010</t>
  </si>
  <si>
    <t>1_2010</t>
  </si>
  <si>
    <t>0_2010</t>
  </si>
  <si>
    <t>47_2010</t>
  </si>
  <si>
    <t>0,5_2010</t>
  </si>
  <si>
    <t>6,5_2010</t>
  </si>
  <si>
    <t>2_2010</t>
  </si>
  <si>
    <t>25_2010</t>
  </si>
  <si>
    <t>144,5_2010</t>
  </si>
  <si>
    <t>12_2010</t>
  </si>
  <si>
    <t>22_2010</t>
  </si>
  <si>
    <t>24_2010</t>
  </si>
  <si>
    <t>16,5_2010</t>
  </si>
  <si>
    <t>11,5_2010</t>
  </si>
  <si>
    <t>4_2010</t>
  </si>
  <si>
    <t>mois de l'année 2011</t>
  </si>
  <si>
    <t>6_2011</t>
  </si>
  <si>
    <t>10,5_2011</t>
  </si>
  <si>
    <t>0_2011</t>
  </si>
  <si>
    <t>68,5_2011</t>
  </si>
  <si>
    <t>12,5_2011</t>
  </si>
  <si>
    <t>9,5_2011</t>
  </si>
  <si>
    <t>4,5_2011</t>
  </si>
  <si>
    <t>11_2011</t>
  </si>
  <si>
    <t>1_2011</t>
  </si>
  <si>
    <t>0,5_2011</t>
  </si>
  <si>
    <t>151,5_2011</t>
  </si>
  <si>
    <t>8,5_2011</t>
  </si>
  <si>
    <t>19_2011</t>
  </si>
  <si>
    <t>13,5_2011</t>
  </si>
  <si>
    <t>22,5_2011</t>
  </si>
  <si>
    <t>mois de l'année 2012</t>
  </si>
  <si>
    <t>07/0/2012</t>
  </si>
  <si>
    <t>8_2012</t>
  </si>
  <si>
    <t>0_2012</t>
  </si>
  <si>
    <t>7_2012</t>
  </si>
  <si>
    <t>0,5_2012</t>
  </si>
  <si>
    <t>18_2012</t>
  </si>
  <si>
    <t>13_2012</t>
  </si>
  <si>
    <t>mois de l'année 2013</t>
  </si>
  <si>
    <t>hiver</t>
  </si>
  <si>
    <t>classement</t>
  </si>
  <si>
    <t>Tn dec</t>
  </si>
  <si>
    <t>tn jan</t>
  </si>
  <si>
    <t>Tn fev</t>
  </si>
  <si>
    <t>Tn mars</t>
  </si>
  <si>
    <t>Tn hiver</t>
  </si>
  <si>
    <t>hiver= dec-jan-fev-mars</t>
  </si>
  <si>
    <t>1945-2001</t>
  </si>
  <si>
    <t>1999-2000</t>
  </si>
  <si>
    <t>2000-2001</t>
  </si>
  <si>
    <t>2001-2002</t>
  </si>
  <si>
    <t>hiver le plus froid en Tn</t>
  </si>
  <si>
    <t>2002-2003</t>
  </si>
  <si>
    <t>hiver le plus doux en Tn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</si>
  <si>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</si>
  <si>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</si>
  <si>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</si>
  <si>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</si>
  <si>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</si>
  <si>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</si>
  <si>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</si>
  <si>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</si>
  <si>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</si>
  <si>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</si>
  <si>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moyenne</t>
  </si>
  <si>
    <t>Tx dec</t>
  </si>
  <si>
    <t>tx jan</t>
  </si>
  <si>
    <t>Tx fev</t>
  </si>
  <si>
    <t>Tx mars</t>
  </si>
  <si>
    <t>Tx hiver</t>
  </si>
  <si>
    <t>hiver le plus froid en Tx</t>
  </si>
  <si>
    <t>hiver le plus doux en Tx</t>
  </si>
  <si>
    <t>Tm dec</t>
  </si>
  <si>
    <t>tm jan</t>
  </si>
  <si>
    <t>Tm fev</t>
  </si>
  <si>
    <t>Tm mars</t>
  </si>
  <si>
    <t>Tm hiver</t>
  </si>
  <si>
    <t>hiver le plus froid en Tm</t>
  </si>
  <si>
    <t>hiver le plus doux en Tm</t>
  </si>
  <si>
    <t>saison</t>
  </si>
  <si>
    <t>gel oct</t>
  </si>
  <si>
    <t>gel nov</t>
  </si>
  <si>
    <t>gel dec</t>
  </si>
  <si>
    <t>gel jan</t>
  </si>
  <si>
    <t>gel fev</t>
  </si>
  <si>
    <t>gel mars</t>
  </si>
  <si>
    <t>gel avril</t>
  </si>
  <si>
    <t>gel mai</t>
  </si>
  <si>
    <t>gel saison</t>
  </si>
  <si>
    <t>première gelée</t>
  </si>
  <si>
    <t>dernière gelée</t>
  </si>
  <si>
    <t>jour 1ère</t>
  </si>
  <si>
    <t>jour dernière</t>
  </si>
  <si>
    <t>neige oct</t>
  </si>
  <si>
    <t>neige nov</t>
  </si>
  <si>
    <t>neige dec</t>
  </si>
  <si>
    <t>neige jan</t>
  </si>
  <si>
    <t>neige fev</t>
  </si>
  <si>
    <t>neige mars</t>
  </si>
  <si>
    <t>neige avr</t>
  </si>
  <si>
    <t>neige saison</t>
  </si>
  <si>
    <t>hauteur max en cm</t>
  </si>
  <si>
    <t>hiver le plus froid en jours de neige</t>
  </si>
  <si>
    <t>hiver le plus doux en jours de neige</t>
  </si>
  <si>
    <t>moyenne calculée à partir de l'hiver 2001-2002</t>
  </si>
  <si>
    <t>neige sol oct</t>
  </si>
  <si>
    <t>neige sol nov</t>
  </si>
  <si>
    <t>neige sol dec</t>
  </si>
  <si>
    <t>neige sol jan</t>
  </si>
  <si>
    <t>neige sol fev</t>
  </si>
  <si>
    <t>neige sol mar</t>
  </si>
  <si>
    <t>neige sol avr</t>
  </si>
  <si>
    <t>neige sol hiver</t>
  </si>
  <si>
    <t>hauteur cumulée en cm</t>
  </si>
  <si>
    <t>hiver le plus froid en nb de jours de neige au sol</t>
  </si>
  <si>
    <t>hiver le plus doux en nb de jours de neige au sol</t>
  </si>
  <si>
    <t>T&gt;=10°C dec</t>
  </si>
  <si>
    <t>T&gt;=10°C jan</t>
  </si>
  <si>
    <t>T&gt;=10°C fev</t>
  </si>
  <si>
    <t>T&gt;=10°C mar</t>
  </si>
  <si>
    <t>T&gt;=10°C hiver</t>
  </si>
  <si>
    <t>hiver le plus froid en nb de jours &gt;= 10°C</t>
  </si>
  <si>
    <t>hiver le plus doux en nb de jours &gt;= 10°C</t>
  </si>
  <si>
    <t>Tx&lt;= 0°C nov</t>
  </si>
  <si>
    <t>tx&lt;=0°C déc</t>
  </si>
  <si>
    <t>tx&lt;=0°C jan</t>
  </si>
  <si>
    <t>tx&lt;=0°C  fév</t>
  </si>
  <si>
    <t>tx&lt;=0°C mars</t>
  </si>
  <si>
    <t>tx&lt;=0°C hiver</t>
  </si>
  <si>
    <t>hiver le plus froid en nb de jours avec Tx&lt;=0°C</t>
  </si>
  <si>
    <t>hiver le plus doux en nb de jours avec Tx&lt;=0°C</t>
  </si>
  <si>
    <t>rang</t>
  </si>
  <si>
    <t>Tn&lt;= -5°C oct</t>
  </si>
  <si>
    <t>Tn &lt;=-5°C nov</t>
  </si>
  <si>
    <t>tn&lt;=-5°C déc</t>
  </si>
  <si>
    <t>tn&lt;=-5°C jan</t>
  </si>
  <si>
    <t>tn&lt;=-5°C  fév</t>
  </si>
  <si>
    <t>tn&lt;=-5°C mars</t>
  </si>
  <si>
    <t>Tn&lt;= -5°C avr</t>
  </si>
  <si>
    <t>tn&lt;=-5°C hiver</t>
  </si>
  <si>
    <t>hiver le plus froid en nb de jours avec Tn&lt;=-5°C</t>
  </si>
  <si>
    <t>hiver le plus doux en nb de jours avec Tn&lt;=-5°C</t>
  </si>
  <si>
    <t>Tn&lt;=-10°C nov</t>
  </si>
  <si>
    <t>tn&lt;=-10°C déc</t>
  </si>
  <si>
    <t>tn&lt;=-10°C jan</t>
  </si>
  <si>
    <t>tn&lt;=-10°C  fév</t>
  </si>
  <si>
    <t>tn&lt;=-10°C mars</t>
  </si>
  <si>
    <t>tn&lt;=-10°C hiver</t>
  </si>
  <si>
    <t>hiver le plus froid en nb de jours avec Tn&lt;=-10°C</t>
  </si>
  <si>
    <t>hiver le plus doux en nb de jours avec Tn&lt;=-10°C</t>
  </si>
  <si>
    <t>cumul de pluie</t>
  </si>
  <si>
    <t>jan</t>
  </si>
  <si>
    <t>fev</t>
  </si>
  <si>
    <t>mar</t>
  </si>
  <si>
    <t>avr</t>
  </si>
  <si>
    <t>juil</t>
  </si>
  <si>
    <t>aou</t>
  </si>
  <si>
    <t>sep</t>
  </si>
  <si>
    <t>oct</t>
  </si>
  <si>
    <t>nov</t>
  </si>
  <si>
    <t>dec</t>
  </si>
  <si>
    <t>total année</t>
  </si>
  <si>
    <t xml:space="preserve">RR hiver </t>
  </si>
  <si>
    <t>RR printemps</t>
  </si>
  <si>
    <t>RR été</t>
  </si>
  <si>
    <t>RR automne</t>
  </si>
  <si>
    <t>pluviométrie maximale sur 24h</t>
  </si>
  <si>
    <t>max année</t>
  </si>
  <si>
    <t>min année</t>
  </si>
  <si>
    <t>max</t>
  </si>
  <si>
    <t>min</t>
  </si>
  <si>
    <t>moyenne 1945-2001</t>
  </si>
  <si>
    <t>nombre de jours de pluie</t>
  </si>
  <si>
    <t>total</t>
  </si>
  <si>
    <t>157,5_2012</t>
  </si>
  <si>
    <t>moyennes calculées depuis 1999</t>
  </si>
  <si>
    <t>moyenne 1945-2000</t>
  </si>
  <si>
    <t xml:space="preserve">Tnm été </t>
  </si>
  <si>
    <t xml:space="preserve">Txm été </t>
  </si>
  <si>
    <t xml:space="preserve">Tmm été </t>
  </si>
  <si>
    <t>nb de jours chauds (Tx&gt;=25°C)</t>
  </si>
  <si>
    <t>nb de jours très chauds (Tx&gt;=30°C)</t>
  </si>
  <si>
    <t>nb de jours de gel</t>
  </si>
  <si>
    <t>Saint Riquier</t>
  </si>
  <si>
    <t>Abbeville</t>
  </si>
  <si>
    <t>moyenne 2001-2012</t>
  </si>
  <si>
    <t>mois</t>
  </si>
  <si>
    <t>Tnm</t>
  </si>
  <si>
    <t>RR en mm</t>
  </si>
  <si>
    <t>decembre</t>
  </si>
  <si>
    <t>pluviométrie en fonction de la Tnm</t>
  </si>
  <si>
    <t>ensoleillement en heure</t>
  </si>
  <si>
    <t>pluviométrie (mm)</t>
  </si>
  <si>
    <t>ensoleillement (h)</t>
  </si>
  <si>
    <t>jours de pluie</t>
  </si>
  <si>
    <t>précipitations</t>
  </si>
  <si>
    <t>ensoleillement</t>
  </si>
  <si>
    <t>jours de gel</t>
  </si>
  <si>
    <t>jours chauds</t>
  </si>
  <si>
    <t>Moyenne 21-50</t>
  </si>
  <si>
    <t>moyenne 51-80</t>
  </si>
  <si>
    <t>moyenne 81-2010</t>
  </si>
  <si>
    <t>moyenne 1990-12</t>
  </si>
  <si>
    <t>données climatologiques Abbeville série longue source: http://meteo-climat-bzh.dyndns.org/index.php</t>
  </si>
  <si>
    <t>%</t>
  </si>
  <si>
    <t>moyenne 21-60</t>
  </si>
  <si>
    <t>moyenne 61-90</t>
  </si>
  <si>
    <t>0_2013</t>
  </si>
  <si>
    <t>0,5_2013</t>
  </si>
  <si>
    <t>date du 1er 20°C</t>
  </si>
  <si>
    <t>jour</t>
  </si>
  <si>
    <t>date du 1er 25°C</t>
  </si>
  <si>
    <t>date du dernier 25°C</t>
  </si>
  <si>
    <t>13,5_2013</t>
  </si>
  <si>
    <t>8_2013</t>
  </si>
  <si>
    <t>6,5_2013</t>
  </si>
  <si>
    <t>5,5_2013</t>
  </si>
  <si>
    <t>14,5_2013</t>
  </si>
  <si>
    <t>5/9</t>
  </si>
  <si>
    <t>9_2013</t>
  </si>
  <si>
    <t>2013-2014</t>
  </si>
  <si>
    <t>7_2013</t>
  </si>
  <si>
    <t>mois de l'année 2014</t>
  </si>
  <si>
    <t>0_2014</t>
  </si>
  <si>
    <t>8_2014</t>
  </si>
  <si>
    <t>0,5_2014</t>
  </si>
  <si>
    <t>8,5_2014</t>
  </si>
  <si>
    <t>14_2014</t>
  </si>
  <si>
    <t>7,5_2014</t>
  </si>
  <si>
    <t>9,5_2014</t>
  </si>
  <si>
    <t>Txm</t>
  </si>
  <si>
    <t>25,5_2014</t>
  </si>
  <si>
    <t>1_2014</t>
  </si>
  <si>
    <t>1,5_2014</t>
  </si>
  <si>
    <t>10_2014</t>
  </si>
  <si>
    <t>13_2004</t>
  </si>
  <si>
    <t>mois de l'année 2015</t>
  </si>
  <si>
    <t>9_2014</t>
  </si>
  <si>
    <t>57_2014</t>
  </si>
  <si>
    <t>59,5_2014</t>
  </si>
  <si>
    <t>2014-2015</t>
  </si>
  <si>
    <t>0_2015</t>
  </si>
  <si>
    <t>1,5_2015</t>
  </si>
  <si>
    <t>0,5_2015</t>
  </si>
  <si>
    <t>22_2015</t>
  </si>
  <si>
    <t>23,5_2015</t>
  </si>
  <si>
    <t>0,/07/2015</t>
  </si>
  <si>
    <t>5,5_2015</t>
  </si>
  <si>
    <t>9_2015</t>
  </si>
  <si>
    <t>1_2015</t>
  </si>
  <si>
    <t>2015-2016</t>
  </si>
  <si>
    <t>20/9</t>
  </si>
  <si>
    <t>30/8</t>
  </si>
  <si>
    <t>17,5_2015</t>
  </si>
  <si>
    <t>157_2015</t>
  </si>
  <si>
    <t>mois de l'année 2016</t>
  </si>
  <si>
    <t>30,/01/2016</t>
  </si>
  <si>
    <t>0_2016</t>
  </si>
  <si>
    <t>14_2016</t>
  </si>
  <si>
    <t>10_2016</t>
  </si>
  <si>
    <t>0,5_2016</t>
  </si>
  <si>
    <t>26,5_2016</t>
  </si>
  <si>
    <t>MAJ le 31/08/2016</t>
  </si>
  <si>
    <t>2016-2016</t>
  </si>
  <si>
    <t>12,5_2016</t>
  </si>
  <si>
    <t>6,5_2016</t>
  </si>
  <si>
    <t>mois de l'année 2017</t>
  </si>
  <si>
    <t>0_2017</t>
  </si>
  <si>
    <t>12_2017</t>
  </si>
  <si>
    <t>7_2017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</si>
</sst>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/m/yy;@"/>
    <numFmt numFmtId="165" formatCode="0.0"/>
    <numFmt numFmtId="166" formatCode="dd/mm/yy;@"/>
    <numFmt numFmtId="167" formatCode="m/d/yyyy;@"/>
    <numFmt numFmtId="168" formatCode="0.000"/>
    <numFmt numFmtId="169" formatCode="d/m;@"/>
  </numFmts>
  <fonts count="2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4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0070C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49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5" fillId="1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17" fontId="4" fillId="2" borderId="1" xfId="0" applyNumberFormat="1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14" fontId="4" fillId="3" borderId="1" xfId="0" applyNumberFormat="1" applyFont="1" applyFill="1" applyBorder="1" applyAlignment="1">
      <alignment horizontal="center"/>
    </xf>
    <xf numFmtId="14" fontId="4" fillId="4" borderId="1" xfId="0" applyNumberFormat="1" applyFont="1" applyFill="1" applyBorder="1" applyAlignment="1">
      <alignment horizontal="center"/>
    </xf>
    <xf numFmtId="14" fontId="4" fillId="5" borderId="1" xfId="0" applyNumberFormat="1" applyFont="1" applyFill="1" applyBorder="1" applyAlignment="1">
      <alignment horizontal="center"/>
    </xf>
    <xf numFmtId="14" fontId="4" fillId="6" borderId="1" xfId="0" applyNumberFormat="1" applyFont="1" applyFill="1" applyBorder="1" applyAlignment="1">
      <alignment horizontal="center"/>
    </xf>
    <xf numFmtId="14" fontId="4" fillId="7" borderId="1" xfId="0" applyNumberFormat="1" applyFont="1" applyFill="1" applyBorder="1" applyAlignment="1">
      <alignment horizontal="center"/>
    </xf>
    <xf numFmtId="14" fontId="4" fillId="8" borderId="1" xfId="0" applyNumberFormat="1" applyFont="1" applyFill="1" applyBorder="1" applyAlignment="1">
      <alignment horizontal="center"/>
    </xf>
    <xf numFmtId="14" fontId="4" fillId="9" borderId="1" xfId="0" applyNumberFormat="1" applyFont="1" applyFill="1" applyBorder="1" applyAlignment="1">
      <alignment horizontal="center"/>
    </xf>
    <xf numFmtId="14" fontId="4" fillId="10" borderId="1" xfId="0" applyNumberFormat="1" applyFont="1" applyFill="1" applyBorder="1" applyAlignment="1">
      <alignment horizontal="center"/>
    </xf>
    <xf numFmtId="14" fontId="4" fillId="11" borderId="1" xfId="0" applyNumberFormat="1" applyFont="1" applyFill="1" applyBorder="1" applyAlignment="1">
      <alignment horizontal="center"/>
    </xf>
    <xf numFmtId="14" fontId="4" fillId="12" borderId="1" xfId="0" applyNumberFormat="1" applyFon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164" fontId="0" fillId="6" borderId="2" xfId="0" applyNumberFormat="1" applyFill="1" applyBorder="1" applyAlignment="1">
      <alignment horizontal="center"/>
    </xf>
    <xf numFmtId="164" fontId="0" fillId="7" borderId="2" xfId="0" applyNumberFormat="1" applyFill="1" applyBorder="1" applyAlignment="1">
      <alignment horizontal="center"/>
    </xf>
    <xf numFmtId="164" fontId="0" fillId="8" borderId="2" xfId="0" applyNumberFormat="1" applyFill="1" applyBorder="1" applyAlignment="1">
      <alignment horizontal="center"/>
    </xf>
    <xf numFmtId="164" fontId="0" fillId="9" borderId="2" xfId="0" applyNumberFormat="1" applyFill="1" applyBorder="1" applyAlignment="1">
      <alignment horizontal="center"/>
    </xf>
    <xf numFmtId="164" fontId="0" fillId="10" borderId="2" xfId="0" applyNumberFormat="1" applyFill="1" applyBorder="1" applyAlignment="1">
      <alignment horizontal="center"/>
    </xf>
    <xf numFmtId="164" fontId="0" fillId="11" borderId="2" xfId="0" applyNumberFormat="1" applyFill="1" applyBorder="1" applyAlignment="1">
      <alignment horizontal="center"/>
    </xf>
    <xf numFmtId="164" fontId="0" fillId="12" borderId="2" xfId="0" applyNumberForma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3" fillId="12" borderId="3" xfId="0" applyFon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14" fontId="0" fillId="6" borderId="1" xfId="0" applyNumberFormat="1" applyFill="1" applyBorder="1" applyAlignment="1">
      <alignment horizontal="center"/>
    </xf>
    <xf numFmtId="14" fontId="0" fillId="7" borderId="1" xfId="0" applyNumberFormat="1" applyFill="1" applyBorder="1" applyAlignment="1">
      <alignment horizontal="center"/>
    </xf>
    <xf numFmtId="14" fontId="0" fillId="8" borderId="1" xfId="0" applyNumberFormat="1" applyFill="1" applyBorder="1" applyAlignment="1">
      <alignment horizontal="center"/>
    </xf>
    <xf numFmtId="14" fontId="0" fillId="9" borderId="1" xfId="0" applyNumberFormat="1" applyFill="1" applyBorder="1" applyAlignment="1">
      <alignment horizontal="center"/>
    </xf>
    <xf numFmtId="14" fontId="0" fillId="10" borderId="1" xfId="0" applyNumberFormat="1" applyFill="1" applyBorder="1" applyAlignment="1">
      <alignment horizontal="center"/>
    </xf>
    <xf numFmtId="14" fontId="0" fillId="11" borderId="1" xfId="0" applyNumberFormat="1" applyFill="1" applyBorder="1" applyAlignment="1">
      <alignment horizontal="center"/>
    </xf>
    <xf numFmtId="14" fontId="0" fillId="12" borderId="1" xfId="0" applyNumberFormat="1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13" borderId="2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4" fontId="4" fillId="2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13" borderId="0" xfId="0" applyFill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4" fillId="1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4" fillId="9" borderId="5" xfId="0" applyFont="1" applyFill="1" applyBorder="1" applyAlignment="1">
      <alignment horizontal="center"/>
    </xf>
    <xf numFmtId="0" fontId="4" fillId="10" borderId="5" xfId="0" applyFont="1" applyFill="1" applyBorder="1" applyAlignment="1">
      <alignment horizontal="center"/>
    </xf>
    <xf numFmtId="0" fontId="4" fillId="11" borderId="5" xfId="0" applyFont="1" applyFill="1" applyBorder="1" applyAlignment="1">
      <alignment horizontal="center"/>
    </xf>
    <xf numFmtId="0" fontId="4" fillId="12" borderId="5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6" fontId="4" fillId="2" borderId="2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16" fontId="4" fillId="2" borderId="5" xfId="0" applyNumberFormat="1" applyFont="1" applyFill="1" applyBorder="1" applyAlignment="1">
      <alignment horizontal="center"/>
    </xf>
    <xf numFmtId="14" fontId="4" fillId="3" borderId="5" xfId="0" applyNumberFormat="1" applyFont="1" applyFill="1" applyBorder="1" applyAlignment="1">
      <alignment horizontal="center"/>
    </xf>
    <xf numFmtId="14" fontId="4" fillId="4" borderId="5" xfId="0" applyNumberFormat="1" applyFont="1" applyFill="1" applyBorder="1" applyAlignment="1">
      <alignment horizontal="center"/>
    </xf>
    <xf numFmtId="14" fontId="4" fillId="5" borderId="5" xfId="0" applyNumberFormat="1" applyFont="1" applyFill="1" applyBorder="1" applyAlignment="1">
      <alignment horizontal="center"/>
    </xf>
    <xf numFmtId="14" fontId="4" fillId="6" borderId="5" xfId="0" applyNumberFormat="1" applyFont="1" applyFill="1" applyBorder="1" applyAlignment="1">
      <alignment horizontal="center"/>
    </xf>
    <xf numFmtId="14" fontId="4" fillId="7" borderId="5" xfId="0" applyNumberFormat="1" applyFont="1" applyFill="1" applyBorder="1" applyAlignment="1">
      <alignment horizontal="center"/>
    </xf>
    <xf numFmtId="14" fontId="4" fillId="8" borderId="5" xfId="0" applyNumberFormat="1" applyFont="1" applyFill="1" applyBorder="1" applyAlignment="1">
      <alignment horizontal="center"/>
    </xf>
    <xf numFmtId="14" fontId="4" fillId="9" borderId="5" xfId="0" applyNumberFormat="1" applyFont="1" applyFill="1" applyBorder="1" applyAlignment="1">
      <alignment horizontal="center"/>
    </xf>
    <xf numFmtId="14" fontId="4" fillId="10" borderId="5" xfId="0" applyNumberFormat="1" applyFont="1" applyFill="1" applyBorder="1" applyAlignment="1">
      <alignment horizontal="center"/>
    </xf>
    <xf numFmtId="14" fontId="4" fillId="11" borderId="5" xfId="0" applyNumberFormat="1" applyFont="1" applyFill="1" applyBorder="1" applyAlignment="1">
      <alignment horizontal="center"/>
    </xf>
    <xf numFmtId="14" fontId="4" fillId="12" borderId="5" xfId="0" applyNumberFormat="1" applyFont="1" applyFill="1" applyBorder="1" applyAlignment="1">
      <alignment horizontal="center"/>
    </xf>
    <xf numFmtId="0" fontId="3" fillId="3" borderId="3" xfId="0" applyNumberFormat="1" applyFont="1" applyFill="1" applyBorder="1" applyAlignment="1">
      <alignment horizontal="center"/>
    </xf>
    <xf numFmtId="0" fontId="3" fillId="4" borderId="3" xfId="0" applyNumberFormat="1" applyFont="1" applyFill="1" applyBorder="1" applyAlignment="1">
      <alignment horizontal="center"/>
    </xf>
    <xf numFmtId="0" fontId="3" fillId="5" borderId="3" xfId="0" applyNumberFormat="1" applyFont="1" applyFill="1" applyBorder="1" applyAlignment="1">
      <alignment horizontal="center"/>
    </xf>
    <xf numFmtId="0" fontId="3" fillId="6" borderId="3" xfId="0" applyNumberFormat="1" applyFont="1" applyFill="1" applyBorder="1" applyAlignment="1">
      <alignment horizontal="center"/>
    </xf>
    <xf numFmtId="0" fontId="3" fillId="7" borderId="3" xfId="0" applyNumberFormat="1" applyFont="1" applyFill="1" applyBorder="1" applyAlignment="1">
      <alignment horizontal="center"/>
    </xf>
    <xf numFmtId="0" fontId="3" fillId="8" borderId="3" xfId="0" applyNumberFormat="1" applyFont="1" applyFill="1" applyBorder="1" applyAlignment="1">
      <alignment horizontal="center"/>
    </xf>
    <xf numFmtId="0" fontId="3" fillId="9" borderId="3" xfId="0" applyNumberFormat="1" applyFont="1" applyFill="1" applyBorder="1" applyAlignment="1">
      <alignment horizontal="center"/>
    </xf>
    <xf numFmtId="0" fontId="3" fillId="10" borderId="3" xfId="0" applyNumberFormat="1" applyFont="1" applyFill="1" applyBorder="1" applyAlignment="1">
      <alignment horizontal="center"/>
    </xf>
    <xf numFmtId="0" fontId="3" fillId="11" borderId="3" xfId="0" applyNumberFormat="1" applyFont="1" applyFill="1" applyBorder="1" applyAlignment="1">
      <alignment horizontal="center"/>
    </xf>
    <xf numFmtId="0" fontId="3" fillId="12" borderId="3" xfId="0" applyNumberFormat="1" applyFont="1" applyFill="1" applyBorder="1" applyAlignment="1">
      <alignment horizontal="center"/>
    </xf>
    <xf numFmtId="0" fontId="0" fillId="7" borderId="1" xfId="0" applyNumberForma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4" fontId="4" fillId="2" borderId="2" xfId="0" applyNumberFormat="1" applyFont="1" applyFill="1" applyBorder="1" applyAlignment="1">
      <alignment horizontal="center"/>
    </xf>
    <xf numFmtId="14" fontId="0" fillId="3" borderId="2" xfId="0" applyNumberFormat="1" applyFill="1" applyBorder="1" applyAlignment="1">
      <alignment horizontal="center"/>
    </xf>
    <xf numFmtId="14" fontId="0" fillId="4" borderId="2" xfId="0" applyNumberFormat="1" applyFill="1" applyBorder="1" applyAlignment="1">
      <alignment horizontal="center"/>
    </xf>
    <xf numFmtId="14" fontId="0" fillId="5" borderId="2" xfId="0" applyNumberFormat="1" applyFill="1" applyBorder="1" applyAlignment="1">
      <alignment horizontal="center"/>
    </xf>
    <xf numFmtId="14" fontId="0" fillId="6" borderId="2" xfId="0" applyNumberFormat="1" applyFill="1" applyBorder="1" applyAlignment="1">
      <alignment horizontal="center"/>
    </xf>
    <xf numFmtId="14" fontId="0" fillId="7" borderId="2" xfId="0" applyNumberFormat="1" applyFill="1" applyBorder="1" applyAlignment="1">
      <alignment horizontal="center"/>
    </xf>
    <xf numFmtId="14" fontId="0" fillId="8" borderId="2" xfId="0" applyNumberFormat="1" applyFill="1" applyBorder="1" applyAlignment="1">
      <alignment horizontal="center"/>
    </xf>
    <xf numFmtId="14" fontId="0" fillId="9" borderId="2" xfId="0" applyNumberFormat="1" applyFill="1" applyBorder="1" applyAlignment="1">
      <alignment horizontal="center"/>
    </xf>
    <xf numFmtId="14" fontId="0" fillId="10" borderId="2" xfId="0" applyNumberFormat="1" applyFill="1" applyBorder="1" applyAlignment="1">
      <alignment horizontal="center"/>
    </xf>
    <xf numFmtId="14" fontId="0" fillId="11" borderId="2" xfId="0" applyNumberFormat="1" applyFill="1" applyBorder="1" applyAlignment="1">
      <alignment horizontal="center"/>
    </xf>
    <xf numFmtId="14" fontId="0" fillId="12" borderId="2" xfId="0" applyNumberForma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14" fontId="4" fillId="2" borderId="6" xfId="0" applyNumberFormat="1" applyFont="1" applyFill="1" applyBorder="1" applyAlignment="1">
      <alignment horizontal="center"/>
    </xf>
    <xf numFmtId="14" fontId="0" fillId="3" borderId="6" xfId="0" applyNumberFormat="1" applyFill="1" applyBorder="1" applyAlignment="1">
      <alignment horizontal="center"/>
    </xf>
    <xf numFmtId="14" fontId="0" fillId="4" borderId="6" xfId="0" applyNumberFormat="1" applyFill="1" applyBorder="1" applyAlignment="1">
      <alignment horizontal="center"/>
    </xf>
    <xf numFmtId="14" fontId="0" fillId="5" borderId="6" xfId="0" applyNumberFormat="1" applyFill="1" applyBorder="1" applyAlignment="1">
      <alignment horizontal="center"/>
    </xf>
    <xf numFmtId="14" fontId="0" fillId="6" borderId="6" xfId="0" applyNumberFormat="1" applyFill="1" applyBorder="1" applyAlignment="1">
      <alignment horizontal="center"/>
    </xf>
    <xf numFmtId="14" fontId="0" fillId="7" borderId="6" xfId="0" applyNumberFormat="1" applyFill="1" applyBorder="1" applyAlignment="1">
      <alignment horizontal="center"/>
    </xf>
    <xf numFmtId="14" fontId="0" fillId="8" borderId="6" xfId="0" applyNumberFormat="1" applyFill="1" applyBorder="1" applyAlignment="1">
      <alignment horizontal="center"/>
    </xf>
    <xf numFmtId="14" fontId="0" fillId="9" borderId="6" xfId="0" applyNumberFormat="1" applyFill="1" applyBorder="1" applyAlignment="1">
      <alignment horizontal="center"/>
    </xf>
    <xf numFmtId="14" fontId="0" fillId="10" borderId="6" xfId="0" applyNumberFormat="1" applyFill="1" applyBorder="1" applyAlignment="1">
      <alignment horizontal="center"/>
    </xf>
    <xf numFmtId="14" fontId="0" fillId="11" borderId="6" xfId="0" applyNumberFormat="1" applyFill="1" applyBorder="1" applyAlignment="1">
      <alignment horizontal="center"/>
    </xf>
    <xf numFmtId="14" fontId="0" fillId="12" borderId="6" xfId="0" applyNumberForma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14" fontId="4" fillId="10" borderId="2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10" borderId="3" xfId="0" applyFont="1" applyFill="1" applyBorder="1" applyAlignment="1">
      <alignment horizontal="center"/>
    </xf>
    <xf numFmtId="0" fontId="4" fillId="12" borderId="3" xfId="0" applyFont="1" applyFill="1" applyBorder="1" applyAlignment="1">
      <alignment horizontal="center"/>
    </xf>
    <xf numFmtId="165" fontId="0" fillId="10" borderId="1" xfId="0" applyNumberFormat="1" applyFill="1" applyBorder="1" applyAlignment="1">
      <alignment horizontal="center"/>
    </xf>
    <xf numFmtId="165" fontId="0" fillId="5" borderId="1" xfId="0" applyNumberFormat="1" applyFill="1" applyBorder="1" applyAlignment="1">
      <alignment horizontal="center"/>
    </xf>
    <xf numFmtId="166" fontId="4" fillId="2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167" fontId="4" fillId="2" borderId="5" xfId="0" applyNumberFormat="1" applyFont="1" applyFill="1" applyBorder="1" applyAlignment="1">
      <alignment horizontal="center"/>
    </xf>
    <xf numFmtId="0" fontId="3" fillId="7" borderId="1" xfId="0" applyNumberFormat="1" applyFont="1" applyFill="1" applyBorder="1" applyAlignment="1">
      <alignment horizontal="center"/>
    </xf>
    <xf numFmtId="165" fontId="3" fillId="10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66" fontId="4" fillId="13" borderId="1" xfId="0" applyNumberFormat="1" applyFont="1" applyFill="1" applyBorder="1" applyAlignment="1">
      <alignment horizontal="center"/>
    </xf>
    <xf numFmtId="14" fontId="4" fillId="5" borderId="2" xfId="0" applyNumberFormat="1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68" fontId="3" fillId="4" borderId="1" xfId="0" applyNumberFormat="1" applyFont="1" applyFill="1" applyBorder="1" applyAlignment="1">
      <alignment horizontal="center"/>
    </xf>
    <xf numFmtId="168" fontId="3" fillId="5" borderId="1" xfId="0" applyNumberFormat="1" applyFont="1" applyFill="1" applyBorder="1" applyAlignment="1">
      <alignment horizontal="center"/>
    </xf>
    <xf numFmtId="168" fontId="3" fillId="6" borderId="1" xfId="0" applyNumberFormat="1" applyFont="1" applyFill="1" applyBorder="1" applyAlignment="1">
      <alignment horizontal="center"/>
    </xf>
    <xf numFmtId="168" fontId="3" fillId="7" borderId="1" xfId="0" applyNumberFormat="1" applyFont="1" applyFill="1" applyBorder="1" applyAlignment="1">
      <alignment horizontal="center"/>
    </xf>
    <xf numFmtId="168" fontId="3" fillId="8" borderId="1" xfId="0" applyNumberFormat="1" applyFont="1" applyFill="1" applyBorder="1" applyAlignment="1">
      <alignment horizontal="center"/>
    </xf>
    <xf numFmtId="168" fontId="3" fillId="9" borderId="1" xfId="0" applyNumberFormat="1" applyFont="1" applyFill="1" applyBorder="1" applyAlignment="1">
      <alignment horizontal="center"/>
    </xf>
    <xf numFmtId="168" fontId="3" fillId="10" borderId="1" xfId="0" applyNumberFormat="1" applyFont="1" applyFill="1" applyBorder="1" applyAlignment="1">
      <alignment horizontal="center"/>
    </xf>
    <xf numFmtId="168" fontId="3" fillId="11" borderId="1" xfId="0" applyNumberFormat="1" applyFont="1" applyFill="1" applyBorder="1" applyAlignment="1">
      <alignment horizontal="center"/>
    </xf>
    <xf numFmtId="168" fontId="3" fillId="12" borderId="3" xfId="0" applyNumberFormat="1" applyFont="1" applyFill="1" applyBorder="1" applyAlignment="1">
      <alignment horizontal="center"/>
    </xf>
    <xf numFmtId="168" fontId="0" fillId="3" borderId="1" xfId="0" applyNumberFormat="1" applyFill="1" applyBorder="1" applyAlignment="1">
      <alignment horizontal="center"/>
    </xf>
    <xf numFmtId="168" fontId="0" fillId="4" borderId="1" xfId="0" applyNumberFormat="1" applyFill="1" applyBorder="1" applyAlignment="1">
      <alignment horizontal="center"/>
    </xf>
    <xf numFmtId="168" fontId="0" fillId="5" borderId="1" xfId="0" applyNumberFormat="1" applyFill="1" applyBorder="1" applyAlignment="1">
      <alignment horizontal="center"/>
    </xf>
    <xf numFmtId="168" fontId="0" fillId="6" borderId="1" xfId="0" applyNumberFormat="1" applyFill="1" applyBorder="1" applyAlignment="1">
      <alignment horizontal="center"/>
    </xf>
    <xf numFmtId="168" fontId="0" fillId="7" borderId="1" xfId="0" applyNumberFormat="1" applyFill="1" applyBorder="1" applyAlignment="1">
      <alignment horizontal="center"/>
    </xf>
    <xf numFmtId="168" fontId="0" fillId="8" borderId="1" xfId="0" applyNumberFormat="1" applyFill="1" applyBorder="1" applyAlignment="1">
      <alignment horizontal="center"/>
    </xf>
    <xf numFmtId="168" fontId="0" fillId="9" borderId="1" xfId="0" applyNumberFormat="1" applyFill="1" applyBorder="1" applyAlignment="1">
      <alignment horizontal="center"/>
    </xf>
    <xf numFmtId="168" fontId="0" fillId="10" borderId="1" xfId="0" applyNumberFormat="1" applyFill="1" applyBorder="1" applyAlignment="1">
      <alignment horizontal="center"/>
    </xf>
    <xf numFmtId="168" fontId="0" fillId="11" borderId="1" xfId="0" applyNumberFormat="1" applyFill="1" applyBorder="1" applyAlignment="1">
      <alignment horizontal="center"/>
    </xf>
    <xf numFmtId="168" fontId="0" fillId="12" borderId="1" xfId="0" applyNumberFormat="1" applyFill="1" applyBorder="1" applyAlignment="1">
      <alignment horizontal="center"/>
    </xf>
    <xf numFmtId="168" fontId="3" fillId="3" borderId="3" xfId="0" applyNumberFormat="1" applyFont="1" applyFill="1" applyBorder="1" applyAlignment="1">
      <alignment horizontal="center"/>
    </xf>
    <xf numFmtId="168" fontId="3" fillId="4" borderId="3" xfId="0" applyNumberFormat="1" applyFont="1" applyFill="1" applyBorder="1" applyAlignment="1">
      <alignment horizontal="center"/>
    </xf>
    <xf numFmtId="168" fontId="3" fillId="5" borderId="3" xfId="0" applyNumberFormat="1" applyFont="1" applyFill="1" applyBorder="1" applyAlignment="1">
      <alignment horizontal="center"/>
    </xf>
    <xf numFmtId="168" fontId="3" fillId="6" borderId="3" xfId="0" applyNumberFormat="1" applyFont="1" applyFill="1" applyBorder="1" applyAlignment="1">
      <alignment horizontal="center"/>
    </xf>
    <xf numFmtId="168" fontId="3" fillId="7" borderId="3" xfId="0" applyNumberFormat="1" applyFont="1" applyFill="1" applyBorder="1" applyAlignment="1">
      <alignment horizontal="center"/>
    </xf>
    <xf numFmtId="168" fontId="3" fillId="8" borderId="3" xfId="0" applyNumberFormat="1" applyFont="1" applyFill="1" applyBorder="1" applyAlignment="1">
      <alignment horizontal="center"/>
    </xf>
    <xf numFmtId="168" fontId="3" fillId="9" borderId="3" xfId="0" applyNumberFormat="1" applyFont="1" applyFill="1" applyBorder="1" applyAlignment="1">
      <alignment horizontal="center"/>
    </xf>
    <xf numFmtId="168" fontId="3" fillId="10" borderId="3" xfId="0" applyNumberFormat="1" applyFont="1" applyFill="1" applyBorder="1" applyAlignment="1">
      <alignment horizontal="center"/>
    </xf>
    <xf numFmtId="168" fontId="3" fillId="11" borderId="3" xfId="0" applyNumberFormat="1" applyFont="1" applyFill="1" applyBorder="1" applyAlignment="1">
      <alignment horizontal="center"/>
    </xf>
    <xf numFmtId="168" fontId="3" fillId="12" borderId="1" xfId="0" applyNumberFormat="1" applyFont="1" applyFill="1" applyBorder="1" applyAlignment="1">
      <alignment horizontal="center"/>
    </xf>
    <xf numFmtId="168" fontId="7" fillId="5" borderId="1" xfId="0" applyNumberFormat="1" applyFont="1" applyFill="1" applyBorder="1" applyAlignment="1">
      <alignment horizontal="center"/>
    </xf>
    <xf numFmtId="168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68" fontId="4" fillId="9" borderId="1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12" borderId="2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2" fontId="3" fillId="8" borderId="1" xfId="0" applyNumberFormat="1" applyFont="1" applyFill="1" applyBorder="1" applyAlignment="1">
      <alignment horizontal="center"/>
    </xf>
    <xf numFmtId="2" fontId="3" fillId="9" borderId="1" xfId="0" applyNumberFormat="1" applyFont="1" applyFill="1" applyBorder="1" applyAlignment="1">
      <alignment horizontal="center"/>
    </xf>
    <xf numFmtId="2" fontId="3" fillId="10" borderId="1" xfId="0" applyNumberFormat="1" applyFont="1" applyFill="1" applyBorder="1" applyAlignment="1">
      <alignment horizontal="center"/>
    </xf>
    <xf numFmtId="2" fontId="3" fillId="11" borderId="1" xfId="0" applyNumberFormat="1" applyFont="1" applyFill="1" applyBorder="1" applyAlignment="1">
      <alignment horizontal="center"/>
    </xf>
    <xf numFmtId="2" fontId="3" fillId="12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2" fontId="0" fillId="9" borderId="1" xfId="0" applyNumberFormat="1" applyFill="1" applyBorder="1" applyAlignment="1">
      <alignment horizontal="center"/>
    </xf>
    <xf numFmtId="2" fontId="0" fillId="10" borderId="1" xfId="0" applyNumberFormat="1" applyFill="1" applyBorder="1" applyAlignment="1">
      <alignment horizontal="center"/>
    </xf>
    <xf numFmtId="2" fontId="0" fillId="11" borderId="1" xfId="0" applyNumberFormat="1" applyFill="1" applyBorder="1" applyAlignment="1">
      <alignment horizontal="center"/>
    </xf>
    <xf numFmtId="2" fontId="0" fillId="12" borderId="1" xfId="0" applyNumberFormat="1" applyFill="1" applyBorder="1" applyAlignment="1">
      <alignment horizontal="center"/>
    </xf>
    <xf numFmtId="2" fontId="4" fillId="9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2" fontId="3" fillId="4" borderId="3" xfId="0" applyNumberFormat="1" applyFont="1" applyFill="1" applyBorder="1" applyAlignment="1">
      <alignment horizontal="center"/>
    </xf>
    <xf numFmtId="2" fontId="3" fillId="5" borderId="3" xfId="0" applyNumberFormat="1" applyFont="1" applyFill="1" applyBorder="1" applyAlignment="1">
      <alignment horizontal="center"/>
    </xf>
    <xf numFmtId="2" fontId="3" fillId="6" borderId="3" xfId="0" applyNumberFormat="1" applyFont="1" applyFill="1" applyBorder="1" applyAlignment="1">
      <alignment horizontal="center"/>
    </xf>
    <xf numFmtId="2" fontId="3" fillId="7" borderId="3" xfId="0" applyNumberFormat="1" applyFont="1" applyFill="1" applyBorder="1" applyAlignment="1">
      <alignment horizontal="center"/>
    </xf>
    <xf numFmtId="2" fontId="3" fillId="8" borderId="3" xfId="0" applyNumberFormat="1" applyFont="1" applyFill="1" applyBorder="1" applyAlignment="1">
      <alignment horizontal="center"/>
    </xf>
    <xf numFmtId="2" fontId="3" fillId="9" borderId="3" xfId="0" applyNumberFormat="1" applyFont="1" applyFill="1" applyBorder="1" applyAlignment="1">
      <alignment horizontal="center"/>
    </xf>
    <xf numFmtId="2" fontId="3" fillId="10" borderId="3" xfId="0" applyNumberFormat="1" applyFont="1" applyFill="1" applyBorder="1" applyAlignment="1">
      <alignment horizontal="center"/>
    </xf>
    <xf numFmtId="2" fontId="3" fillId="11" borderId="3" xfId="0" applyNumberFormat="1" applyFont="1" applyFill="1" applyBorder="1" applyAlignment="1">
      <alignment horizontal="center"/>
    </xf>
    <xf numFmtId="2" fontId="3" fillId="12" borderId="3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2" fontId="0" fillId="10" borderId="2" xfId="0" applyNumberFormat="1" applyFill="1" applyBorder="1" applyAlignment="1">
      <alignment horizontal="center"/>
    </xf>
    <xf numFmtId="2" fontId="0" fillId="8" borderId="2" xfId="0" applyNumberForma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3" fillId="11" borderId="2" xfId="0" applyFont="1" applyFill="1" applyBorder="1" applyAlignment="1">
      <alignment horizontal="center"/>
    </xf>
    <xf numFmtId="0" fontId="3" fillId="12" borderId="2" xfId="0" applyFont="1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4" fillId="13" borderId="3" xfId="0" applyFont="1" applyFill="1" applyBorder="1" applyAlignment="1">
      <alignment horizontal="center"/>
    </xf>
    <xf numFmtId="0" fontId="0" fillId="9" borderId="1" xfId="0" applyNumberForma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2" fontId="0" fillId="14" borderId="1" xfId="0" applyNumberForma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14" borderId="1" xfId="0" applyFill="1" applyBorder="1" applyAlignment="1">
      <alignment horizontal="center"/>
    </xf>
    <xf numFmtId="0" fontId="3" fillId="0" borderId="0" xfId="0" applyFont="1" applyAlignment="1">
      <alignment horizontal="left"/>
    </xf>
    <xf numFmtId="2" fontId="8" fillId="14" borderId="1" xfId="0" applyNumberFormat="1" applyFont="1" applyFill="1" applyBorder="1" applyAlignment="1">
      <alignment horizontal="center"/>
    </xf>
    <xf numFmtId="16" fontId="6" fillId="0" borderId="1" xfId="0" applyNumberFormat="1" applyFont="1" applyBorder="1" applyAlignment="1">
      <alignment horizontal="center"/>
    </xf>
    <xf numFmtId="2" fontId="6" fillId="14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2" fontId="4" fillId="14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2" fontId="9" fillId="14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2" fontId="11" fillId="14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2" fontId="13" fillId="14" borderId="1" xfId="0" applyNumberFormat="1" applyFont="1" applyFill="1" applyBorder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2" fontId="13" fillId="15" borderId="1" xfId="0" applyNumberFormat="1" applyFont="1" applyFill="1" applyBorder="1" applyAlignment="1">
      <alignment horizontal="center"/>
    </xf>
    <xf numFmtId="2" fontId="3" fillId="15" borderId="1" xfId="0" applyNumberFormat="1" applyFont="1" applyFill="1" applyBorder="1" applyAlignment="1">
      <alignment horizontal="center"/>
    </xf>
    <xf numFmtId="2" fontId="3" fillId="15" borderId="0" xfId="0" applyNumberFormat="1" applyFont="1" applyFill="1" applyAlignment="1">
      <alignment horizontal="center"/>
    </xf>
    <xf numFmtId="0" fontId="3" fillId="15" borderId="0" xfId="0" applyFont="1" applyFill="1" applyAlignment="1">
      <alignment horizontal="center"/>
    </xf>
    <xf numFmtId="0" fontId="3" fillId="15" borderId="0" xfId="0" applyFont="1" applyFill="1" applyAlignment="1">
      <alignment horizontal="left"/>
    </xf>
    <xf numFmtId="0" fontId="3" fillId="15" borderId="0" xfId="0" applyFont="1" applyFill="1"/>
    <xf numFmtId="0" fontId="0" fillId="16" borderId="1" xfId="0" applyFill="1" applyBorder="1" applyAlignment="1">
      <alignment horizontal="center"/>
    </xf>
    <xf numFmtId="2" fontId="0" fillId="16" borderId="1" xfId="0" applyNumberFormat="1" applyFill="1" applyBorder="1" applyAlignment="1">
      <alignment horizontal="center"/>
    </xf>
    <xf numFmtId="2" fontId="3" fillId="16" borderId="1" xfId="0" applyNumberFormat="1" applyFont="1" applyFill="1" applyBorder="1" applyAlignment="1">
      <alignment horizontal="center"/>
    </xf>
    <xf numFmtId="2" fontId="0" fillId="16" borderId="0" xfId="0" applyNumberFormat="1" applyFill="1" applyAlignment="1">
      <alignment horizontal="center"/>
    </xf>
    <xf numFmtId="0" fontId="0" fillId="16" borderId="0" xfId="0" applyFill="1" applyAlignment="1">
      <alignment horizontal="center"/>
    </xf>
    <xf numFmtId="0" fontId="0" fillId="16" borderId="0" xfId="0" applyFill="1" applyAlignment="1">
      <alignment horizontal="left"/>
    </xf>
    <xf numFmtId="0" fontId="0" fillId="16" borderId="0" xfId="0" applyFill="1"/>
    <xf numFmtId="2" fontId="0" fillId="0" borderId="0" xfId="0" applyNumberFormat="1" applyAlignment="1">
      <alignment horizontal="center"/>
    </xf>
    <xf numFmtId="0" fontId="11" fillId="17" borderId="1" xfId="0" applyFont="1" applyFill="1" applyBorder="1" applyAlignment="1">
      <alignment horizontal="center"/>
    </xf>
    <xf numFmtId="0" fontId="10" fillId="17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" fontId="0" fillId="13" borderId="1" xfId="0" applyNumberFormat="1" applyFill="1" applyBorder="1" applyAlignment="1">
      <alignment horizontal="center"/>
    </xf>
    <xf numFmtId="169" fontId="0" fillId="14" borderId="1" xfId="0" applyNumberFormat="1" applyFill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169" fontId="14" fillId="0" borderId="1" xfId="0" applyNumberFormat="1" applyFont="1" applyBorder="1" applyAlignment="1">
      <alignment horizontal="center"/>
    </xf>
    <xf numFmtId="169" fontId="10" fillId="0" borderId="1" xfId="0" applyNumberFormat="1" applyFont="1" applyBorder="1" applyAlignment="1">
      <alignment horizontal="center"/>
    </xf>
    <xf numFmtId="169" fontId="3" fillId="15" borderId="1" xfId="0" applyNumberFormat="1" applyFont="1" applyFill="1" applyBorder="1" applyAlignment="1">
      <alignment horizontal="center"/>
    </xf>
    <xf numFmtId="0" fontId="4" fillId="15" borderId="0" xfId="0" applyFont="1" applyFill="1" applyAlignment="1">
      <alignment horizontal="center"/>
    </xf>
    <xf numFmtId="2" fontId="4" fillId="17" borderId="1" xfId="0" applyNumberFormat="1" applyFont="1" applyFill="1" applyBorder="1" applyAlignment="1">
      <alignment horizontal="center"/>
    </xf>
    <xf numFmtId="2" fontId="0" fillId="17" borderId="1" xfId="0" applyNumberFormat="1" applyFill="1" applyBorder="1" applyAlignment="1">
      <alignment horizontal="center"/>
    </xf>
    <xf numFmtId="2" fontId="3" fillId="13" borderId="1" xfId="0" applyNumberFormat="1" applyFont="1" applyFill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2" fontId="8" fillId="17" borderId="1" xfId="0" applyNumberFormat="1" applyFont="1" applyFill="1" applyBorder="1" applyAlignment="1">
      <alignment horizontal="center"/>
    </xf>
    <xf numFmtId="2" fontId="15" fillId="17" borderId="1" xfId="0" applyNumberFormat="1" applyFont="1" applyFill="1" applyBorder="1" applyAlignment="1">
      <alignment horizontal="center"/>
    </xf>
    <xf numFmtId="2" fontId="3" fillId="14" borderId="1" xfId="0" applyNumberFormat="1" applyFont="1" applyFill="1" applyBorder="1" applyAlignment="1">
      <alignment horizontal="center"/>
    </xf>
    <xf numFmtId="2" fontId="14" fillId="17" borderId="1" xfId="0" applyNumberFormat="1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1" fillId="14" borderId="1" xfId="0" applyFont="1" applyFill="1" applyBorder="1" applyAlignment="1">
      <alignment horizontal="center"/>
    </xf>
    <xf numFmtId="16" fontId="11" fillId="0" borderId="1" xfId="0" applyNumberFormat="1" applyFont="1" applyBorder="1" applyAlignment="1">
      <alignment horizontal="center"/>
    </xf>
    <xf numFmtId="2" fontId="12" fillId="14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8" fillId="0" borderId="0" xfId="0" applyFont="1" applyAlignment="1"/>
    <xf numFmtId="2" fontId="6" fillId="17" borderId="1" xfId="0" applyNumberFormat="1" applyFont="1" applyFill="1" applyBorder="1" applyAlignment="1">
      <alignment horizontal="center"/>
    </xf>
    <xf numFmtId="2" fontId="11" fillId="17" borderId="1" xfId="0" applyNumberFormat="1" applyFont="1" applyFill="1" applyBorder="1" applyAlignment="1">
      <alignment horizontal="center"/>
    </xf>
    <xf numFmtId="2" fontId="12" fillId="17" borderId="1" xfId="0" applyNumberFormat="1" applyFont="1" applyFill="1" applyBorder="1" applyAlignment="1">
      <alignment horizontal="center"/>
    </xf>
    <xf numFmtId="16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14" borderId="0" xfId="0" applyFont="1" applyFill="1" applyAlignment="1">
      <alignment horizontal="left"/>
    </xf>
    <xf numFmtId="0" fontId="0" fillId="14" borderId="0" xfId="0" applyFill="1" applyAlignment="1">
      <alignment horizontal="left"/>
    </xf>
    <xf numFmtId="0" fontId="0" fillId="0" borderId="0" xfId="0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4" fillId="0" borderId="0" xfId="0" applyFont="1"/>
    <xf numFmtId="0" fontId="0" fillId="18" borderId="0" xfId="0" applyFill="1"/>
    <xf numFmtId="0" fontId="2" fillId="18" borderId="0" xfId="0" applyFont="1" applyFill="1"/>
    <xf numFmtId="0" fontId="0" fillId="14" borderId="0" xfId="0" applyFill="1" applyAlignment="1">
      <alignment horizontal="center"/>
    </xf>
    <xf numFmtId="0" fontId="2" fillId="18" borderId="0" xfId="0" applyFont="1" applyFill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2" fontId="0" fillId="18" borderId="0" xfId="0" applyNumberFormat="1" applyFill="1"/>
    <xf numFmtId="2" fontId="2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/>
    <xf numFmtId="1" fontId="0" fillId="18" borderId="0" xfId="0" applyNumberFormat="1" applyFill="1"/>
    <xf numFmtId="1" fontId="2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1" fontId="2" fillId="18" borderId="0" xfId="0" applyNumberFormat="1" applyFont="1" applyFill="1" applyAlignment="1">
      <alignment horizontal="center"/>
    </xf>
    <xf numFmtId="1" fontId="0" fillId="18" borderId="0" xfId="0" applyNumberFormat="1" applyFont="1" applyFill="1" applyAlignment="1">
      <alignment horizontal="center"/>
    </xf>
    <xf numFmtId="1" fontId="0" fillId="18" borderId="0" xfId="0" applyNumberFormat="1" applyFill="1" applyAlignment="1">
      <alignment horizontal="center"/>
    </xf>
    <xf numFmtId="2" fontId="2" fillId="18" borderId="0" xfId="0" applyNumberFormat="1" applyFont="1" applyFill="1" applyAlignment="1">
      <alignment horizontal="center"/>
    </xf>
    <xf numFmtId="2" fontId="0" fillId="18" borderId="0" xfId="0" applyNumberFormat="1" applyFont="1" applyFill="1" applyAlignment="1">
      <alignment horizontal="center"/>
    </xf>
    <xf numFmtId="0" fontId="0" fillId="14" borderId="0" xfId="0" applyFill="1"/>
    <xf numFmtId="0" fontId="0" fillId="17" borderId="0" xfId="0" applyFill="1" applyAlignment="1">
      <alignment horizontal="center"/>
    </xf>
    <xf numFmtId="16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left"/>
    </xf>
    <xf numFmtId="169" fontId="2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/>
    </xf>
    <xf numFmtId="1" fontId="2" fillId="0" borderId="0" xfId="0" applyNumberFormat="1" applyFont="1" applyAlignment="1"/>
    <xf numFmtId="1" fontId="0" fillId="0" borderId="0" xfId="0" applyNumberFormat="1" applyFont="1" applyAlignment="1"/>
    <xf numFmtId="49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2" fontId="0" fillId="0" borderId="0" xfId="0" applyNumberFormat="1" applyAlignment="1">
      <alignment horizontal="left"/>
    </xf>
    <xf numFmtId="2" fontId="3" fillId="2" borderId="7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2" fillId="0" borderId="0" xfId="0" applyNumberFormat="1" applyFont="1"/>
    <xf numFmtId="1" fontId="2" fillId="18" borderId="0" xfId="0" applyNumberFormat="1" applyFont="1" applyFill="1"/>
    <xf numFmtId="2" fontId="2" fillId="0" borderId="0" xfId="0" applyNumberFormat="1" applyFont="1"/>
    <xf numFmtId="0" fontId="3" fillId="19" borderId="2" xfId="0" applyFont="1" applyFill="1" applyBorder="1" applyAlignment="1">
      <alignment horizontal="center"/>
    </xf>
    <xf numFmtId="0" fontId="0" fillId="19" borderId="3" xfId="0" applyFill="1" applyBorder="1" applyAlignment="1">
      <alignment horizontal="center"/>
    </xf>
    <xf numFmtId="2" fontId="3" fillId="19" borderId="3" xfId="0" applyNumberFormat="1" applyFont="1" applyFill="1" applyBorder="1" applyAlignment="1">
      <alignment horizontal="center"/>
    </xf>
    <xf numFmtId="2" fontId="0" fillId="19" borderId="1" xfId="0" applyNumberFormat="1" applyFill="1" applyBorder="1" applyAlignment="1">
      <alignment horizontal="center"/>
    </xf>
    <xf numFmtId="0" fontId="0" fillId="19" borderId="1" xfId="0" applyFill="1" applyBorder="1" applyAlignment="1">
      <alignment horizontal="center"/>
    </xf>
    <xf numFmtId="0" fontId="3" fillId="19" borderId="1" xfId="0" applyFont="1" applyFill="1" applyBorder="1" applyAlignment="1">
      <alignment horizontal="center"/>
    </xf>
    <xf numFmtId="14" fontId="4" fillId="19" borderId="1" xfId="0" applyNumberFormat="1" applyFont="1" applyFill="1" applyBorder="1" applyAlignment="1">
      <alignment horizontal="center"/>
    </xf>
    <xf numFmtId="164" fontId="0" fillId="19" borderId="2" xfId="0" applyNumberFormat="1" applyFill="1" applyBorder="1" applyAlignment="1">
      <alignment horizontal="center"/>
    </xf>
    <xf numFmtId="14" fontId="0" fillId="19" borderId="1" xfId="0" applyNumberFormat="1" applyFill="1" applyBorder="1" applyAlignment="1">
      <alignment horizontal="center"/>
    </xf>
    <xf numFmtId="0" fontId="5" fillId="19" borderId="1" xfId="0" applyFont="1" applyFill="1" applyBorder="1" applyAlignment="1">
      <alignment horizontal="center"/>
    </xf>
    <xf numFmtId="2" fontId="3" fillId="19" borderId="1" xfId="0" applyNumberFormat="1" applyFont="1" applyFill="1" applyBorder="1" applyAlignment="1">
      <alignment horizontal="center"/>
    </xf>
    <xf numFmtId="168" fontId="3" fillId="19" borderId="1" xfId="0" applyNumberFormat="1" applyFont="1" applyFill="1" applyBorder="1" applyAlignment="1">
      <alignment horizontal="center"/>
    </xf>
    <xf numFmtId="168" fontId="0" fillId="19" borderId="1" xfId="0" applyNumberFormat="1" applyFill="1" applyBorder="1" applyAlignment="1">
      <alignment horizontal="center"/>
    </xf>
    <xf numFmtId="0" fontId="0" fillId="19" borderId="2" xfId="0" applyFill="1" applyBorder="1" applyAlignment="1">
      <alignment horizontal="center"/>
    </xf>
    <xf numFmtId="168" fontId="3" fillId="19" borderId="3" xfId="0" applyNumberFormat="1" applyFont="1" applyFill="1" applyBorder="1" applyAlignment="1">
      <alignment horizontal="center"/>
    </xf>
    <xf numFmtId="0" fontId="0" fillId="19" borderId="4" xfId="0" applyFill="1" applyBorder="1" applyAlignment="1">
      <alignment horizontal="center"/>
    </xf>
    <xf numFmtId="0" fontId="3" fillId="19" borderId="3" xfId="0" applyFont="1" applyFill="1" applyBorder="1" applyAlignment="1">
      <alignment horizontal="center"/>
    </xf>
    <xf numFmtId="0" fontId="0" fillId="19" borderId="5" xfId="0" applyFill="1" applyBorder="1" applyAlignment="1">
      <alignment horizontal="center"/>
    </xf>
    <xf numFmtId="0" fontId="4" fillId="19" borderId="5" xfId="0" applyFont="1" applyFill="1" applyBorder="1" applyAlignment="1">
      <alignment horizontal="center"/>
    </xf>
    <xf numFmtId="0" fontId="2" fillId="19" borderId="1" xfId="0" applyFont="1" applyFill="1" applyBorder="1" applyAlignment="1">
      <alignment horizontal="center"/>
    </xf>
    <xf numFmtId="14" fontId="0" fillId="19" borderId="2" xfId="0" applyNumberFormat="1" applyFill="1" applyBorder="1" applyAlignment="1">
      <alignment horizontal="center"/>
    </xf>
    <xf numFmtId="14" fontId="4" fillId="19" borderId="5" xfId="0" applyNumberFormat="1" applyFont="1" applyFill="1" applyBorder="1" applyAlignment="1">
      <alignment horizontal="center"/>
    </xf>
    <xf numFmtId="0" fontId="4" fillId="19" borderId="1" xfId="0" applyFont="1" applyFill="1" applyBorder="1" applyAlignment="1">
      <alignment horizontal="center"/>
    </xf>
    <xf numFmtId="0" fontId="4" fillId="19" borderId="2" xfId="0" applyFont="1" applyFill="1" applyBorder="1" applyAlignment="1">
      <alignment horizontal="center"/>
    </xf>
    <xf numFmtId="14" fontId="0" fillId="19" borderId="6" xfId="0" applyNumberFormat="1" applyFill="1" applyBorder="1" applyAlignment="1">
      <alignment horizontal="center"/>
    </xf>
    <xf numFmtId="0" fontId="3" fillId="19" borderId="5" xfId="0" applyFont="1" applyFill="1" applyBorder="1" applyAlignment="1">
      <alignment horizontal="center"/>
    </xf>
  </cellXfs>
  <cellStyles count="1">
    <cellStyle name="Normal" xfId="0" builtinId="0"/>
  </cellStyles>
  <dxfs count="152"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strike val="0"/>
        <color theme="4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hivers!$K$1</c:f>
              <c:strCache>
                <c:ptCount val="1"/>
                <c:pt idx="0">
                  <c:v>Tn hiver</c:v>
                </c:pt>
              </c:strCache>
            </c:strRef>
          </c:tx>
          <c:yVal>
            <c:numRef>
              <c:f>hivers!$K$2:$K$19</c:f>
              <c:numCache>
                <c:formatCode>0.00</c:formatCode>
                <c:ptCount val="18"/>
                <c:pt idx="0">
                  <c:v>1.7749999999999999</c:v>
                </c:pt>
                <c:pt idx="1">
                  <c:v>2.4975000000000001</c:v>
                </c:pt>
                <c:pt idx="2">
                  <c:v>3.1700000000000004</c:v>
                </c:pt>
                <c:pt idx="3">
                  <c:v>3.1900000000000004</c:v>
                </c:pt>
                <c:pt idx="4">
                  <c:v>1.8149999999999999</c:v>
                </c:pt>
                <c:pt idx="5">
                  <c:v>2.355</c:v>
                </c:pt>
                <c:pt idx="6">
                  <c:v>2.0760000000000001</c:v>
                </c:pt>
                <c:pt idx="7">
                  <c:v>1.2265000000000001</c:v>
                </c:pt>
                <c:pt idx="8">
                  <c:v>4.0275000000000007</c:v>
                </c:pt>
                <c:pt idx="9">
                  <c:v>3.1449999999999996</c:v>
                </c:pt>
                <c:pt idx="10">
                  <c:v>0.62</c:v>
                </c:pt>
                <c:pt idx="11">
                  <c:v>0.59150000000000003</c:v>
                </c:pt>
                <c:pt idx="12">
                  <c:v>1.5024999999999999</c:v>
                </c:pt>
                <c:pt idx="13">
                  <c:v>2.2450000000000001</c:v>
                </c:pt>
                <c:pt idx="14">
                  <c:v>1.3559999999999999</c:v>
                </c:pt>
                <c:pt idx="15">
                  <c:v>4.0024999999999995</c:v>
                </c:pt>
                <c:pt idx="16">
                  <c:v>1.5474999999999999</c:v>
                </c:pt>
                <c:pt idx="17">
                  <c:v>3.8275000000000001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D9-43C4-BCB5-4C6D2838D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964672"/>
        <c:axId val="193982848"/>
      </c:scatterChart>
      <c:valAx>
        <c:axId val="193964672"/>
        <c:scaling>
          <c:orientation val="minMax"/>
        </c:scaling>
        <c:delete val="0"/>
        <c:axPos val="b"/>
        <c:majorTickMark val="out"/>
        <c:minorTickMark val="none"/>
        <c:tickLblPos val="nextTo"/>
        <c:crossAx val="193982848"/>
        <c:crosses val="autoZero"/>
        <c:crossBetween val="midCat"/>
      </c:valAx>
      <c:valAx>
        <c:axId val="1939828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939646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hivers!$K$190</c:f>
              <c:strCache>
                <c:ptCount val="1"/>
                <c:pt idx="0">
                  <c:v>tn&lt;=-10°C hiver</c:v>
                </c:pt>
              </c:strCache>
            </c:strRef>
          </c:tx>
          <c:yVal>
            <c:numRef>
              <c:f>hivers!$K$191:$K$208</c:f>
              <c:numCache>
                <c:formatCode>0.00</c:formatCode>
                <c:ptCount val="18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2</c:v>
                </c:pt>
                <c:pt idx="12">
                  <c:v>1</c:v>
                </c:pt>
                <c:pt idx="13">
                  <c:v>7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58-4DF0-8CD3-6AF099C92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814144"/>
        <c:axId val="195815680"/>
      </c:scatterChart>
      <c:valAx>
        <c:axId val="195814144"/>
        <c:scaling>
          <c:orientation val="minMax"/>
        </c:scaling>
        <c:delete val="0"/>
        <c:axPos val="b"/>
        <c:majorTickMark val="out"/>
        <c:minorTickMark val="none"/>
        <c:tickLblPos val="nextTo"/>
        <c:crossAx val="195815680"/>
        <c:crosses val="autoZero"/>
        <c:crossBetween val="midCat"/>
      </c:valAx>
      <c:valAx>
        <c:axId val="1958156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9581414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hivers!$D$213</c:f>
              <c:strCache>
                <c:ptCount val="1"/>
                <c:pt idx="0">
                  <c:v>RR en mm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hivers!$C$214:$C$260</c:f>
              <c:numCache>
                <c:formatCode>General</c:formatCode>
                <c:ptCount val="47"/>
                <c:pt idx="0">
                  <c:v>4.2</c:v>
                </c:pt>
                <c:pt idx="1">
                  <c:v>2.5</c:v>
                </c:pt>
                <c:pt idx="2">
                  <c:v>3</c:v>
                </c:pt>
                <c:pt idx="3">
                  <c:v>0.51</c:v>
                </c:pt>
                <c:pt idx="4">
                  <c:v>3.15</c:v>
                </c:pt>
                <c:pt idx="5">
                  <c:v>4.1900000000000004</c:v>
                </c:pt>
                <c:pt idx="6">
                  <c:v>1.66</c:v>
                </c:pt>
                <c:pt idx="7">
                  <c:v>2.25</c:v>
                </c:pt>
                <c:pt idx="8">
                  <c:v>0.63</c:v>
                </c:pt>
                <c:pt idx="9">
                  <c:v>3.19</c:v>
                </c:pt>
                <c:pt idx="10">
                  <c:v>5.07</c:v>
                </c:pt>
                <c:pt idx="11">
                  <c:v>4.5</c:v>
                </c:pt>
                <c:pt idx="12">
                  <c:v>0.34</c:v>
                </c:pt>
                <c:pt idx="13">
                  <c:v>-0.8</c:v>
                </c:pt>
                <c:pt idx="14">
                  <c:v>2.13</c:v>
                </c:pt>
                <c:pt idx="15">
                  <c:v>2.54</c:v>
                </c:pt>
                <c:pt idx="16">
                  <c:v>2.52</c:v>
                </c:pt>
                <c:pt idx="17">
                  <c:v>1.34</c:v>
                </c:pt>
                <c:pt idx="18">
                  <c:v>3</c:v>
                </c:pt>
                <c:pt idx="19">
                  <c:v>0.65400000000000003</c:v>
                </c:pt>
                <c:pt idx="20">
                  <c:v>0.98</c:v>
                </c:pt>
                <c:pt idx="21">
                  <c:v>0.61599999999999999</c:v>
                </c:pt>
                <c:pt idx="22">
                  <c:v>1.29</c:v>
                </c:pt>
                <c:pt idx="23">
                  <c:v>3.25</c:v>
                </c:pt>
                <c:pt idx="24">
                  <c:v>5.46</c:v>
                </c:pt>
                <c:pt idx="25">
                  <c:v>4.21</c:v>
                </c:pt>
                <c:pt idx="26">
                  <c:v>1.76</c:v>
                </c:pt>
                <c:pt idx="27">
                  <c:v>4.5199999999999996</c:v>
                </c:pt>
                <c:pt idx="28">
                  <c:v>2.12</c:v>
                </c:pt>
                <c:pt idx="29">
                  <c:v>1.1299999999999999</c:v>
                </c:pt>
                <c:pt idx="30">
                  <c:v>-1.98</c:v>
                </c:pt>
                <c:pt idx="31">
                  <c:v>1.1299999999999999</c:v>
                </c:pt>
                <c:pt idx="32">
                  <c:v>0.71299999999999997</c:v>
                </c:pt>
                <c:pt idx="33">
                  <c:v>-1.94</c:v>
                </c:pt>
                <c:pt idx="34">
                  <c:v>0.49299999999999999</c:v>
                </c:pt>
                <c:pt idx="35">
                  <c:v>-2.5</c:v>
                </c:pt>
                <c:pt idx="36">
                  <c:v>1.85</c:v>
                </c:pt>
                <c:pt idx="37">
                  <c:v>3.88</c:v>
                </c:pt>
                <c:pt idx="38">
                  <c:v>4.37</c:v>
                </c:pt>
                <c:pt idx="39">
                  <c:v>2.91</c:v>
                </c:pt>
                <c:pt idx="40">
                  <c:v>-2.1</c:v>
                </c:pt>
                <c:pt idx="41">
                  <c:v>3.1</c:v>
                </c:pt>
                <c:pt idx="42">
                  <c:v>0.9</c:v>
                </c:pt>
                <c:pt idx="43">
                  <c:v>0.16</c:v>
                </c:pt>
                <c:pt idx="44">
                  <c:v>3.57</c:v>
                </c:pt>
                <c:pt idx="45">
                  <c:v>4.05</c:v>
                </c:pt>
                <c:pt idx="46">
                  <c:v>4.49</c:v>
                </c:pt>
              </c:numCache>
            </c:numRef>
          </c:xVal>
          <c:yVal>
            <c:numRef>
              <c:f>hivers!$D$214:$D$260</c:f>
              <c:numCache>
                <c:formatCode>General</c:formatCode>
                <c:ptCount val="47"/>
                <c:pt idx="0">
                  <c:v>84</c:v>
                </c:pt>
                <c:pt idx="1">
                  <c:v>47</c:v>
                </c:pt>
                <c:pt idx="2">
                  <c:v>185</c:v>
                </c:pt>
                <c:pt idx="3">
                  <c:v>33</c:v>
                </c:pt>
                <c:pt idx="4">
                  <c:v>75</c:v>
                </c:pt>
                <c:pt idx="5">
                  <c:v>99.4</c:v>
                </c:pt>
                <c:pt idx="6">
                  <c:v>97</c:v>
                </c:pt>
                <c:pt idx="7">
                  <c:v>38</c:v>
                </c:pt>
                <c:pt idx="8">
                  <c:v>58</c:v>
                </c:pt>
                <c:pt idx="9">
                  <c:v>62</c:v>
                </c:pt>
                <c:pt idx="10">
                  <c:v>135.5</c:v>
                </c:pt>
                <c:pt idx="11">
                  <c:v>130.5</c:v>
                </c:pt>
                <c:pt idx="12">
                  <c:v>66</c:v>
                </c:pt>
                <c:pt idx="13">
                  <c:v>19</c:v>
                </c:pt>
                <c:pt idx="14">
                  <c:v>44</c:v>
                </c:pt>
                <c:pt idx="15">
                  <c:v>90</c:v>
                </c:pt>
                <c:pt idx="16">
                  <c:v>22</c:v>
                </c:pt>
                <c:pt idx="17">
                  <c:v>81</c:v>
                </c:pt>
                <c:pt idx="18">
                  <c:v>44</c:v>
                </c:pt>
                <c:pt idx="19">
                  <c:v>73</c:v>
                </c:pt>
                <c:pt idx="20">
                  <c:v>55</c:v>
                </c:pt>
                <c:pt idx="21">
                  <c:v>33</c:v>
                </c:pt>
                <c:pt idx="22">
                  <c:v>62</c:v>
                </c:pt>
                <c:pt idx="23">
                  <c:v>80</c:v>
                </c:pt>
                <c:pt idx="24">
                  <c:v>32</c:v>
                </c:pt>
                <c:pt idx="25">
                  <c:v>103</c:v>
                </c:pt>
                <c:pt idx="26">
                  <c:v>106</c:v>
                </c:pt>
                <c:pt idx="27">
                  <c:v>54</c:v>
                </c:pt>
                <c:pt idx="28">
                  <c:v>31.4</c:v>
                </c:pt>
                <c:pt idx="29">
                  <c:v>63</c:v>
                </c:pt>
                <c:pt idx="30">
                  <c:v>50.2</c:v>
                </c:pt>
                <c:pt idx="31">
                  <c:v>47.8</c:v>
                </c:pt>
                <c:pt idx="32">
                  <c:v>77.2</c:v>
                </c:pt>
                <c:pt idx="33">
                  <c:v>51.2</c:v>
                </c:pt>
                <c:pt idx="34">
                  <c:v>100.4</c:v>
                </c:pt>
                <c:pt idx="35">
                  <c:v>28</c:v>
                </c:pt>
                <c:pt idx="36">
                  <c:v>69</c:v>
                </c:pt>
                <c:pt idx="37">
                  <c:v>40.799999999999997</c:v>
                </c:pt>
                <c:pt idx="38">
                  <c:v>175.4</c:v>
                </c:pt>
                <c:pt idx="39">
                  <c:v>44.8</c:v>
                </c:pt>
                <c:pt idx="40">
                  <c:v>5.6</c:v>
                </c:pt>
                <c:pt idx="41">
                  <c:v>150.80000000000001</c:v>
                </c:pt>
                <c:pt idx="42">
                  <c:v>35</c:v>
                </c:pt>
                <c:pt idx="43">
                  <c:v>53.2</c:v>
                </c:pt>
                <c:pt idx="44">
                  <c:v>51.2</c:v>
                </c:pt>
                <c:pt idx="45">
                  <c:v>96</c:v>
                </c:pt>
                <c:pt idx="46">
                  <c:v>82.2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1DC-4BAD-A2A9-E8B96A283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726720"/>
        <c:axId val="195736704"/>
      </c:scatterChart>
      <c:valAx>
        <c:axId val="19572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5736704"/>
        <c:crosses val="autoZero"/>
        <c:crossBetween val="midCat"/>
      </c:valAx>
      <c:valAx>
        <c:axId val="195736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57267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été!$A$27:$A$42</c:f>
              <c:numCache>
                <c:formatCode>0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été!$J$27:$J$42</c:f>
              <c:numCache>
                <c:formatCode>0.00</c:formatCode>
                <c:ptCount val="16"/>
                <c:pt idx="0">
                  <c:v>21.825000000000003</c:v>
                </c:pt>
                <c:pt idx="1">
                  <c:v>23.275000000000002</c:v>
                </c:pt>
                <c:pt idx="2">
                  <c:v>22.125</c:v>
                </c:pt>
                <c:pt idx="3">
                  <c:v>21.175000000000001</c:v>
                </c:pt>
                <c:pt idx="4">
                  <c:v>23.8</c:v>
                </c:pt>
                <c:pt idx="5">
                  <c:v>22.3</c:v>
                </c:pt>
                <c:pt idx="6">
                  <c:v>22.85</c:v>
                </c:pt>
                <c:pt idx="7">
                  <c:v>24.349999999999998</c:v>
                </c:pt>
                <c:pt idx="8">
                  <c:v>21.425000000000001</c:v>
                </c:pt>
                <c:pt idx="9">
                  <c:v>21.55</c:v>
                </c:pt>
                <c:pt idx="10">
                  <c:v>23.574999999999999</c:v>
                </c:pt>
                <c:pt idx="11">
                  <c:v>22.9</c:v>
                </c:pt>
                <c:pt idx="12">
                  <c:v>22.274999999999999</c:v>
                </c:pt>
                <c:pt idx="13">
                  <c:v>22.1</c:v>
                </c:pt>
                <c:pt idx="14">
                  <c:v>23.2</c:v>
                </c:pt>
                <c:pt idx="15">
                  <c:v>22.65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C8E-4647-8964-3118B3D3F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435136"/>
        <c:axId val="193436672"/>
      </c:scatterChart>
      <c:valAx>
        <c:axId val="19343513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93436672"/>
        <c:crosses val="autoZero"/>
        <c:crossBetween val="midCat"/>
      </c:valAx>
      <c:valAx>
        <c:axId val="1934366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934351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été!$A$49:$A$64</c:f>
              <c:numCache>
                <c:formatCode>0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été!$J$49:$J$64</c:f>
              <c:numCache>
                <c:formatCode>0.00</c:formatCode>
                <c:ptCount val="16"/>
                <c:pt idx="0">
                  <c:v>17.412500000000001</c:v>
                </c:pt>
                <c:pt idx="1">
                  <c:v>17.414999999999999</c:v>
                </c:pt>
                <c:pt idx="2">
                  <c:v>17.04</c:v>
                </c:pt>
                <c:pt idx="3">
                  <c:v>16.147500000000001</c:v>
                </c:pt>
                <c:pt idx="4">
                  <c:v>17.782499999999999</c:v>
                </c:pt>
                <c:pt idx="5">
                  <c:v>17.649999999999999</c:v>
                </c:pt>
                <c:pt idx="6">
                  <c:v>17.637500000000003</c:v>
                </c:pt>
                <c:pt idx="7">
                  <c:v>18.837500000000002</c:v>
                </c:pt>
                <c:pt idx="8">
                  <c:v>16.824999999999999</c:v>
                </c:pt>
                <c:pt idx="9">
                  <c:v>16.6525</c:v>
                </c:pt>
                <c:pt idx="10">
                  <c:v>17.876249999999999</c:v>
                </c:pt>
                <c:pt idx="11">
                  <c:v>17.436250000000001</c:v>
                </c:pt>
                <c:pt idx="12">
                  <c:v>17.175000000000004</c:v>
                </c:pt>
                <c:pt idx="13">
                  <c:v>16.9925</c:v>
                </c:pt>
                <c:pt idx="14">
                  <c:v>17.75</c:v>
                </c:pt>
                <c:pt idx="15">
                  <c:v>17.450000000000003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509-49B5-BBC6-E90679B4D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608320"/>
        <c:axId val="193610112"/>
      </c:scatterChart>
      <c:valAx>
        <c:axId val="19360832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93610112"/>
        <c:crosses val="autoZero"/>
        <c:crossBetween val="midCat"/>
      </c:valAx>
      <c:valAx>
        <c:axId val="1936101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936083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été!$A$71:$A$84</c:f>
              <c:numCache>
                <c:formatCode>0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xVal>
          <c:yVal>
            <c:numRef>
              <c:f>été!$J$71:$J$84</c:f>
              <c:numCache>
                <c:formatCode>0.00</c:formatCode>
                <c:ptCount val="14"/>
                <c:pt idx="0">
                  <c:v>39</c:v>
                </c:pt>
                <c:pt idx="1">
                  <c:v>21</c:v>
                </c:pt>
                <c:pt idx="2">
                  <c:v>41</c:v>
                </c:pt>
                <c:pt idx="3">
                  <c:v>34</c:v>
                </c:pt>
                <c:pt idx="4">
                  <c:v>37</c:v>
                </c:pt>
                <c:pt idx="5">
                  <c:v>47</c:v>
                </c:pt>
                <c:pt idx="6">
                  <c:v>15</c:v>
                </c:pt>
                <c:pt idx="7">
                  <c:v>24</c:v>
                </c:pt>
                <c:pt idx="8">
                  <c:v>42</c:v>
                </c:pt>
                <c:pt idx="9">
                  <c:v>36</c:v>
                </c:pt>
                <c:pt idx="10">
                  <c:v>40</c:v>
                </c:pt>
                <c:pt idx="11">
                  <c:v>29</c:v>
                </c:pt>
                <c:pt idx="12">
                  <c:v>43</c:v>
                </c:pt>
                <c:pt idx="13">
                  <c:v>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021-41DD-B7FE-8FD240ACC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634304"/>
        <c:axId val="193635840"/>
      </c:scatterChart>
      <c:valAx>
        <c:axId val="19363430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93635840"/>
        <c:crosses val="autoZero"/>
        <c:crossBetween val="midCat"/>
      </c:valAx>
      <c:valAx>
        <c:axId val="19363584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936343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été!$A$4:$A$19</c:f>
              <c:numCache>
                <c:formatCode>0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été!$J$4:$J$19</c:f>
              <c:numCache>
                <c:formatCode>0.00</c:formatCode>
                <c:ptCount val="16"/>
                <c:pt idx="0">
                  <c:v>13.000000000000002</c:v>
                </c:pt>
                <c:pt idx="1">
                  <c:v>11.555</c:v>
                </c:pt>
                <c:pt idx="2">
                  <c:v>11.954999999999998</c:v>
                </c:pt>
                <c:pt idx="3">
                  <c:v>11.12</c:v>
                </c:pt>
                <c:pt idx="4">
                  <c:v>11.765000000000001</c:v>
                </c:pt>
                <c:pt idx="5">
                  <c:v>12.999999999999998</c:v>
                </c:pt>
                <c:pt idx="6">
                  <c:v>12.424999999999999</c:v>
                </c:pt>
                <c:pt idx="7">
                  <c:v>13.324999999999999</c:v>
                </c:pt>
                <c:pt idx="8">
                  <c:v>12.225000000000001</c:v>
                </c:pt>
                <c:pt idx="9">
                  <c:v>11.754999999999999</c:v>
                </c:pt>
                <c:pt idx="10">
                  <c:v>12.1775</c:v>
                </c:pt>
                <c:pt idx="11">
                  <c:v>11.9725</c:v>
                </c:pt>
                <c:pt idx="12">
                  <c:v>12.074999999999999</c:v>
                </c:pt>
                <c:pt idx="13">
                  <c:v>11.884999999999998</c:v>
                </c:pt>
                <c:pt idx="14">
                  <c:v>12.299999999999999</c:v>
                </c:pt>
                <c:pt idx="15">
                  <c:v>12.25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D2B-4030-96D4-61455928D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655936"/>
        <c:axId val="193657472"/>
      </c:scatterChart>
      <c:valAx>
        <c:axId val="19365593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93657472"/>
        <c:crosses val="autoZero"/>
        <c:crossBetween val="midCat"/>
      </c:valAx>
      <c:valAx>
        <c:axId val="1936574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936559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été!$A$91:$A$104</c:f>
              <c:numCache>
                <c:formatCode>0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xVal>
          <c:yVal>
            <c:numRef>
              <c:f>été!$J$91:$J$104</c:f>
              <c:numCache>
                <c:formatCode>0.00</c:formatCode>
                <c:ptCount val="14"/>
                <c:pt idx="0">
                  <c:v>12</c:v>
                </c:pt>
                <c:pt idx="1">
                  <c:v>5</c:v>
                </c:pt>
                <c:pt idx="2">
                  <c:v>15</c:v>
                </c:pt>
                <c:pt idx="3">
                  <c:v>4</c:v>
                </c:pt>
                <c:pt idx="4">
                  <c:v>6</c:v>
                </c:pt>
                <c:pt idx="5">
                  <c:v>16</c:v>
                </c:pt>
                <c:pt idx="6">
                  <c:v>2</c:v>
                </c:pt>
                <c:pt idx="7">
                  <c:v>3</c:v>
                </c:pt>
                <c:pt idx="8">
                  <c:v>7</c:v>
                </c:pt>
                <c:pt idx="9">
                  <c:v>9</c:v>
                </c:pt>
                <c:pt idx="10">
                  <c:v>5</c:v>
                </c:pt>
                <c:pt idx="11">
                  <c:v>7</c:v>
                </c:pt>
                <c:pt idx="12">
                  <c:v>8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42B-437D-B258-C93837928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554688"/>
        <c:axId val="193564672"/>
      </c:scatterChart>
      <c:valAx>
        <c:axId val="19355468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93564672"/>
        <c:crosses val="autoZero"/>
        <c:crossBetween val="midCat"/>
      </c:valAx>
      <c:valAx>
        <c:axId val="1935646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9355468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cumul</a:t>
            </a:r>
            <a:r>
              <a:rPr lang="fr-FR" baseline="0"/>
              <a:t> de pluie en mm</a:t>
            </a:r>
            <a:endParaRPr lang="fr-FR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pluie!$P$2</c:f>
              <c:strCache>
                <c:ptCount val="1"/>
                <c:pt idx="0">
                  <c:v>total année</c:v>
                </c:pt>
              </c:strCache>
            </c:strRef>
          </c:tx>
          <c:xVal>
            <c:numRef>
              <c:f>pluie!$A$3:$A$19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pluie!$P$3:$P$19</c:f>
              <c:numCache>
                <c:formatCode>General</c:formatCode>
                <c:ptCount val="17"/>
                <c:pt idx="0">
                  <c:v>747.2</c:v>
                </c:pt>
                <c:pt idx="1">
                  <c:v>940</c:v>
                </c:pt>
                <c:pt idx="2">
                  <c:v>1138</c:v>
                </c:pt>
                <c:pt idx="3">
                  <c:v>1180.25</c:v>
                </c:pt>
                <c:pt idx="4">
                  <c:v>1149</c:v>
                </c:pt>
                <c:pt idx="5">
                  <c:v>529</c:v>
                </c:pt>
                <c:pt idx="6">
                  <c:v>633</c:v>
                </c:pt>
                <c:pt idx="7">
                  <c:v>661</c:v>
                </c:pt>
                <c:pt idx="8">
                  <c:v>812.5</c:v>
                </c:pt>
                <c:pt idx="9">
                  <c:v>855</c:v>
                </c:pt>
                <c:pt idx="10">
                  <c:v>947.6</c:v>
                </c:pt>
                <c:pt idx="11">
                  <c:v>681.2</c:v>
                </c:pt>
                <c:pt idx="12">
                  <c:v>660.6</c:v>
                </c:pt>
                <c:pt idx="13">
                  <c:v>732.8</c:v>
                </c:pt>
                <c:pt idx="14">
                  <c:v>909.8</c:v>
                </c:pt>
                <c:pt idx="15">
                  <c:v>686.20000000000016</c:v>
                </c:pt>
                <c:pt idx="16">
                  <c:v>768.59999999999991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31A-4C1F-B696-57D94DE77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094208"/>
        <c:axId val="192095744"/>
      </c:scatterChart>
      <c:valAx>
        <c:axId val="19209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2095744"/>
        <c:crosses val="autoZero"/>
        <c:crossBetween val="midCat"/>
      </c:valAx>
      <c:valAx>
        <c:axId val="192095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209420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nb de jours de pluie &gt;1mm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pluie!$R$44</c:f>
              <c:strCache>
                <c:ptCount val="1"/>
                <c:pt idx="0">
                  <c:v>total</c:v>
                </c:pt>
              </c:strCache>
            </c:strRef>
          </c:tx>
          <c:xVal>
            <c:numRef>
              <c:f>pluie!$A$45:$A$58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xVal>
          <c:yVal>
            <c:numRef>
              <c:f>pluie!$R$45:$R$58</c:f>
              <c:numCache>
                <c:formatCode>General</c:formatCode>
                <c:ptCount val="14"/>
                <c:pt idx="0">
                  <c:v>159</c:v>
                </c:pt>
                <c:pt idx="1">
                  <c:v>174</c:v>
                </c:pt>
                <c:pt idx="2">
                  <c:v>115</c:v>
                </c:pt>
                <c:pt idx="3">
                  <c:v>146</c:v>
                </c:pt>
                <c:pt idx="4">
                  <c:v>136</c:v>
                </c:pt>
                <c:pt idx="5">
                  <c:v>142</c:v>
                </c:pt>
                <c:pt idx="6">
                  <c:v>131</c:v>
                </c:pt>
                <c:pt idx="7">
                  <c:v>135</c:v>
                </c:pt>
                <c:pt idx="8">
                  <c:v>109</c:v>
                </c:pt>
                <c:pt idx="9">
                  <c:v>100</c:v>
                </c:pt>
                <c:pt idx="10">
                  <c:v>117</c:v>
                </c:pt>
                <c:pt idx="11">
                  <c:v>139</c:v>
                </c:pt>
                <c:pt idx="12">
                  <c:v>120</c:v>
                </c:pt>
                <c:pt idx="13">
                  <c:v>133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2B6-412A-B1E7-203E6FE37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193664"/>
        <c:axId val="192195200"/>
      </c:scatterChart>
      <c:valAx>
        <c:axId val="19219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2195200"/>
        <c:crosses val="autoZero"/>
        <c:crossBetween val="midCat"/>
      </c:valAx>
      <c:valAx>
        <c:axId val="192195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219366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soleil!$C$2</c:f>
              <c:strCache>
                <c:ptCount val="1"/>
                <c:pt idx="0">
                  <c:v>ensoleillement (h)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soleil!$B$3:$B$18</c:f>
              <c:numCache>
                <c:formatCode>General</c:formatCode>
                <c:ptCount val="16"/>
                <c:pt idx="0">
                  <c:v>940</c:v>
                </c:pt>
                <c:pt idx="1">
                  <c:v>1138</c:v>
                </c:pt>
                <c:pt idx="2">
                  <c:v>1180.25</c:v>
                </c:pt>
                <c:pt idx="3">
                  <c:v>1149</c:v>
                </c:pt>
                <c:pt idx="4">
                  <c:v>529</c:v>
                </c:pt>
                <c:pt idx="5">
                  <c:v>633</c:v>
                </c:pt>
                <c:pt idx="6">
                  <c:v>661</c:v>
                </c:pt>
                <c:pt idx="7">
                  <c:v>812.5</c:v>
                </c:pt>
                <c:pt idx="8">
                  <c:v>855</c:v>
                </c:pt>
                <c:pt idx="9">
                  <c:v>947.6</c:v>
                </c:pt>
                <c:pt idx="10">
                  <c:v>681.2</c:v>
                </c:pt>
                <c:pt idx="11">
                  <c:v>660.6</c:v>
                </c:pt>
                <c:pt idx="12">
                  <c:v>732.8</c:v>
                </c:pt>
                <c:pt idx="13">
                  <c:v>909.8</c:v>
                </c:pt>
                <c:pt idx="14">
                  <c:v>686.2</c:v>
                </c:pt>
              </c:numCache>
            </c:numRef>
          </c:xVal>
          <c:yVal>
            <c:numRef>
              <c:f>soleil!$C$3:$C$18</c:f>
              <c:numCache>
                <c:formatCode>General</c:formatCode>
                <c:ptCount val="16"/>
                <c:pt idx="0">
                  <c:v>1762</c:v>
                </c:pt>
                <c:pt idx="1">
                  <c:v>1460</c:v>
                </c:pt>
                <c:pt idx="2">
                  <c:v>1674</c:v>
                </c:pt>
                <c:pt idx="3">
                  <c:v>1603</c:v>
                </c:pt>
                <c:pt idx="4">
                  <c:v>2055</c:v>
                </c:pt>
                <c:pt idx="5">
                  <c:v>1695</c:v>
                </c:pt>
                <c:pt idx="6">
                  <c:v>1783</c:v>
                </c:pt>
                <c:pt idx="7">
                  <c:v>1666</c:v>
                </c:pt>
                <c:pt idx="8">
                  <c:v>1618</c:v>
                </c:pt>
                <c:pt idx="9">
                  <c:v>1685</c:v>
                </c:pt>
                <c:pt idx="10">
                  <c:v>1798</c:v>
                </c:pt>
                <c:pt idx="11">
                  <c:v>1790</c:v>
                </c:pt>
                <c:pt idx="12">
                  <c:v>1710.2</c:v>
                </c:pt>
                <c:pt idx="13">
                  <c:v>1581.45</c:v>
                </c:pt>
                <c:pt idx="14">
                  <c:v>1615.3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4A-42EE-81EF-52BD23419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399680"/>
        <c:axId val="195401600"/>
      </c:scatterChart>
      <c:valAx>
        <c:axId val="195399680"/>
        <c:scaling>
          <c:orientation val="minMax"/>
          <c:min val="40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pluviométrie</a:t>
                </a:r>
              </a:p>
              <a:p>
                <a:pPr>
                  <a:defRPr/>
                </a:pPr>
                <a:endParaRPr lang="fr-FR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5401600"/>
        <c:crosses val="autoZero"/>
        <c:crossBetween val="midCat"/>
      </c:valAx>
      <c:valAx>
        <c:axId val="195401600"/>
        <c:scaling>
          <c:orientation val="minMax"/>
          <c:max val="2100"/>
          <c:min val="140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Heures</a:t>
                </a:r>
                <a:r>
                  <a:rPr lang="fr-FR" baseline="0"/>
                  <a:t> de soleil</a:t>
                </a:r>
                <a:endParaRPr lang="fr-FR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5399680"/>
        <c:crosses val="autoZero"/>
        <c:crossBetween val="midCat"/>
        <c:majorUnit val="2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hivers!$K$22</c:f>
              <c:strCache>
                <c:ptCount val="1"/>
                <c:pt idx="0">
                  <c:v>Tx hiver</c:v>
                </c:pt>
              </c:strCache>
            </c:strRef>
          </c:tx>
          <c:yVal>
            <c:numRef>
              <c:f>hivers!$K$23:$K$40</c:f>
              <c:numCache>
                <c:formatCode>0.00</c:formatCode>
                <c:ptCount val="18"/>
                <c:pt idx="0">
                  <c:v>7.4250000000000007</c:v>
                </c:pt>
                <c:pt idx="1">
                  <c:v>8.3674999999999997</c:v>
                </c:pt>
                <c:pt idx="2">
                  <c:v>7.9850000000000003</c:v>
                </c:pt>
                <c:pt idx="3">
                  <c:v>9.0775000000000006</c:v>
                </c:pt>
                <c:pt idx="4">
                  <c:v>9.08</c:v>
                </c:pt>
                <c:pt idx="5">
                  <c:v>8.9475000000000016</c:v>
                </c:pt>
                <c:pt idx="6">
                  <c:v>8.2624999999999993</c:v>
                </c:pt>
                <c:pt idx="7">
                  <c:v>7.1825000000000001</c:v>
                </c:pt>
                <c:pt idx="8">
                  <c:v>10.484999999999999</c:v>
                </c:pt>
                <c:pt idx="9">
                  <c:v>9.620000000000001</c:v>
                </c:pt>
                <c:pt idx="10">
                  <c:v>7.4725000000000001</c:v>
                </c:pt>
                <c:pt idx="11">
                  <c:v>6.9574999999999996</c:v>
                </c:pt>
                <c:pt idx="12">
                  <c:v>8.2125000000000004</c:v>
                </c:pt>
                <c:pt idx="13">
                  <c:v>9.6425000000000001</c:v>
                </c:pt>
                <c:pt idx="14">
                  <c:v>6.7949999999999999</c:v>
                </c:pt>
                <c:pt idx="15">
                  <c:v>10.464285714285714</c:v>
                </c:pt>
                <c:pt idx="16">
                  <c:v>8.5175000000000001</c:v>
                </c:pt>
                <c:pt idx="17">
                  <c:v>9.8299999999999983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7D2-4F60-9898-0E3D9D0051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867584"/>
        <c:axId val="194869120"/>
      </c:scatterChart>
      <c:valAx>
        <c:axId val="194867584"/>
        <c:scaling>
          <c:orientation val="minMax"/>
        </c:scaling>
        <c:delete val="0"/>
        <c:axPos val="b"/>
        <c:majorTickMark val="out"/>
        <c:minorTickMark val="none"/>
        <c:tickLblPos val="nextTo"/>
        <c:crossAx val="194869120"/>
        <c:crosses val="autoZero"/>
        <c:crossBetween val="midCat"/>
      </c:valAx>
      <c:valAx>
        <c:axId val="1948691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948675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soleil!$C$5:$C$18</c:f>
              <c:numCache>
                <c:formatCode>General</c:formatCode>
                <c:ptCount val="14"/>
                <c:pt idx="0">
                  <c:v>1674</c:v>
                </c:pt>
                <c:pt idx="1">
                  <c:v>1603</c:v>
                </c:pt>
                <c:pt idx="2">
                  <c:v>2055</c:v>
                </c:pt>
                <c:pt idx="3">
                  <c:v>1695</c:v>
                </c:pt>
                <c:pt idx="4">
                  <c:v>1783</c:v>
                </c:pt>
                <c:pt idx="5">
                  <c:v>1666</c:v>
                </c:pt>
                <c:pt idx="6">
                  <c:v>1618</c:v>
                </c:pt>
                <c:pt idx="7">
                  <c:v>1685</c:v>
                </c:pt>
                <c:pt idx="8">
                  <c:v>1798</c:v>
                </c:pt>
                <c:pt idx="9">
                  <c:v>1790</c:v>
                </c:pt>
                <c:pt idx="10">
                  <c:v>1710.2</c:v>
                </c:pt>
                <c:pt idx="11">
                  <c:v>1581.45</c:v>
                </c:pt>
                <c:pt idx="12">
                  <c:v>1615.3</c:v>
                </c:pt>
              </c:numCache>
            </c:numRef>
          </c:xVal>
          <c:yVal>
            <c:numRef>
              <c:f>soleil!$D$5:$D$18</c:f>
              <c:numCache>
                <c:formatCode>General</c:formatCode>
                <c:ptCount val="14"/>
                <c:pt idx="0">
                  <c:v>159</c:v>
                </c:pt>
                <c:pt idx="1">
                  <c:v>174</c:v>
                </c:pt>
                <c:pt idx="2">
                  <c:v>115</c:v>
                </c:pt>
                <c:pt idx="3">
                  <c:v>146</c:v>
                </c:pt>
                <c:pt idx="4">
                  <c:v>136</c:v>
                </c:pt>
                <c:pt idx="5">
                  <c:v>142</c:v>
                </c:pt>
                <c:pt idx="6">
                  <c:v>131</c:v>
                </c:pt>
                <c:pt idx="7">
                  <c:v>135</c:v>
                </c:pt>
                <c:pt idx="8">
                  <c:v>109</c:v>
                </c:pt>
                <c:pt idx="9">
                  <c:v>100</c:v>
                </c:pt>
                <c:pt idx="10">
                  <c:v>117</c:v>
                </c:pt>
                <c:pt idx="11">
                  <c:v>139</c:v>
                </c:pt>
                <c:pt idx="12">
                  <c:v>120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51-4320-9F82-F01250E8D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418368"/>
        <c:axId val="195432832"/>
      </c:scatterChart>
      <c:valAx>
        <c:axId val="195418368"/>
        <c:scaling>
          <c:orientation val="minMax"/>
          <c:max val="2200"/>
          <c:min val="140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heures de soleil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5432832"/>
        <c:crosses val="autoZero"/>
        <c:crossBetween val="midCat"/>
      </c:valAx>
      <c:valAx>
        <c:axId val="195432832"/>
        <c:scaling>
          <c:orientation val="minMax"/>
          <c:max val="180"/>
          <c:min val="9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nombre</a:t>
                </a:r>
                <a:r>
                  <a:rPr lang="fr-FR" baseline="0"/>
                  <a:t> de jours de pluie</a:t>
                </a:r>
                <a:endParaRPr lang="fr-FR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54183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'abb-SR'!$B$2</c:f>
              <c:strCache>
                <c:ptCount val="1"/>
                <c:pt idx="0">
                  <c:v>Saint Riquier</c:v>
                </c:pt>
              </c:strCache>
            </c:strRef>
          </c:tx>
          <c:xVal>
            <c:numRef>
              <c:f>'abb-SR'!$A$3:$A$16</c:f>
              <c:numCache>
                <c:formatCode>0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xVal>
          <c:yVal>
            <c:numRef>
              <c:f>'abb-SR'!$B$3:$B$16</c:f>
              <c:numCache>
                <c:formatCode>General</c:formatCode>
                <c:ptCount val="14"/>
                <c:pt idx="0">
                  <c:v>52</c:v>
                </c:pt>
                <c:pt idx="1">
                  <c:v>34</c:v>
                </c:pt>
                <c:pt idx="2">
                  <c:v>69</c:v>
                </c:pt>
                <c:pt idx="3">
                  <c:v>55</c:v>
                </c:pt>
                <c:pt idx="4">
                  <c:v>45</c:v>
                </c:pt>
                <c:pt idx="5">
                  <c:v>53</c:v>
                </c:pt>
                <c:pt idx="6">
                  <c:v>37</c:v>
                </c:pt>
                <c:pt idx="7">
                  <c:v>41</c:v>
                </c:pt>
                <c:pt idx="8">
                  <c:v>53</c:v>
                </c:pt>
                <c:pt idx="9">
                  <c:v>77</c:v>
                </c:pt>
                <c:pt idx="10">
                  <c:v>32</c:v>
                </c:pt>
                <c:pt idx="11">
                  <c:v>45</c:v>
                </c:pt>
                <c:pt idx="12" formatCode="0.00">
                  <c:v>56</c:v>
                </c:pt>
                <c:pt idx="13" formatCode="0.00">
                  <c:v>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81B-488D-B09D-691E2CD063F2}"/>
            </c:ext>
          </c:extLst>
        </c:ser>
        <c:ser>
          <c:idx val="1"/>
          <c:order val="1"/>
          <c:tx>
            <c:strRef>
              <c:f>'abb-SR'!$C$2</c:f>
              <c:strCache>
                <c:ptCount val="1"/>
                <c:pt idx="0">
                  <c:v>Abbeville</c:v>
                </c:pt>
              </c:strCache>
            </c:strRef>
          </c:tx>
          <c:xVal>
            <c:numRef>
              <c:f>'abb-SR'!$A$3:$A$16</c:f>
              <c:numCache>
                <c:formatCode>0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xVal>
          <c:yVal>
            <c:numRef>
              <c:f>'abb-SR'!$C$3:$C$16</c:f>
              <c:numCache>
                <c:formatCode>General</c:formatCode>
                <c:ptCount val="14"/>
                <c:pt idx="0">
                  <c:v>44</c:v>
                </c:pt>
                <c:pt idx="1">
                  <c:v>26</c:v>
                </c:pt>
                <c:pt idx="2">
                  <c:v>47</c:v>
                </c:pt>
                <c:pt idx="3">
                  <c:v>40</c:v>
                </c:pt>
                <c:pt idx="4">
                  <c:v>39</c:v>
                </c:pt>
                <c:pt idx="5">
                  <c:v>48</c:v>
                </c:pt>
                <c:pt idx="6">
                  <c:v>21</c:v>
                </c:pt>
                <c:pt idx="7">
                  <c:v>34</c:v>
                </c:pt>
                <c:pt idx="8">
                  <c:v>42</c:v>
                </c:pt>
                <c:pt idx="9">
                  <c:v>69</c:v>
                </c:pt>
                <c:pt idx="10">
                  <c:v>18</c:v>
                </c:pt>
                <c:pt idx="11">
                  <c:v>30</c:v>
                </c:pt>
                <c:pt idx="12">
                  <c:v>50</c:v>
                </c:pt>
                <c:pt idx="13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81B-488D-B09D-691E2CD063F2}"/>
            </c:ext>
          </c:extLst>
        </c:ser>
        <c:ser>
          <c:idx val="2"/>
          <c:order val="2"/>
          <c:tx>
            <c:strRef>
              <c:f>'abb-SR'!$D$2</c:f>
              <c:strCache>
                <c:ptCount val="1"/>
                <c:pt idx="0">
                  <c:v>moyenne 2001-2012</c:v>
                </c:pt>
              </c:strCache>
            </c:strRef>
          </c:tx>
          <c:xVal>
            <c:numRef>
              <c:f>'abb-SR'!$A$3:$A$16</c:f>
              <c:numCache>
                <c:formatCode>0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xVal>
          <c:yVal>
            <c:numRef>
              <c:f>'abb-SR'!$D$3:$D$16</c:f>
              <c:numCache>
                <c:formatCode>0.0</c:formatCode>
                <c:ptCount val="14"/>
                <c:pt idx="0">
                  <c:v>47.714285714285715</c:v>
                </c:pt>
                <c:pt idx="1">
                  <c:v>47.714285714285715</c:v>
                </c:pt>
                <c:pt idx="2">
                  <c:v>47.714285714285715</c:v>
                </c:pt>
                <c:pt idx="3">
                  <c:v>47.714285714285715</c:v>
                </c:pt>
                <c:pt idx="4">
                  <c:v>47.714285714285715</c:v>
                </c:pt>
                <c:pt idx="5">
                  <c:v>47.714285714285715</c:v>
                </c:pt>
                <c:pt idx="6">
                  <c:v>47.714285714285715</c:v>
                </c:pt>
                <c:pt idx="7">
                  <c:v>47.714285714285715</c:v>
                </c:pt>
                <c:pt idx="8">
                  <c:v>47.714285714285715</c:v>
                </c:pt>
                <c:pt idx="9">
                  <c:v>47.714285714285715</c:v>
                </c:pt>
                <c:pt idx="10">
                  <c:v>47.714285714285715</c:v>
                </c:pt>
                <c:pt idx="11">
                  <c:v>47.714285714285715</c:v>
                </c:pt>
                <c:pt idx="12">
                  <c:v>47.714285714285715</c:v>
                </c:pt>
                <c:pt idx="13">
                  <c:v>47.714285714285715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81B-488D-B09D-691E2CD06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499328"/>
        <c:axId val="196500864"/>
      </c:scatterChart>
      <c:valAx>
        <c:axId val="19649932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96500864"/>
        <c:crosses val="autoZero"/>
        <c:crossBetween val="midCat"/>
      </c:valAx>
      <c:valAx>
        <c:axId val="196500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64993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'abb-SR'!$B$21</c:f>
              <c:strCache>
                <c:ptCount val="1"/>
                <c:pt idx="0">
                  <c:v>Saint Riquier</c:v>
                </c:pt>
              </c:strCache>
            </c:strRef>
          </c:tx>
          <c:xVal>
            <c:numRef>
              <c:f>'abb-SR'!$A$22:$A$35</c:f>
              <c:numCache>
                <c:formatCode>0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xVal>
          <c:yVal>
            <c:numRef>
              <c:f>'abb-SR'!$B$22:$B$35</c:f>
              <c:numCache>
                <c:formatCode>General</c:formatCode>
                <c:ptCount val="14"/>
                <c:pt idx="0">
                  <c:v>39</c:v>
                </c:pt>
                <c:pt idx="1">
                  <c:v>21</c:v>
                </c:pt>
                <c:pt idx="2">
                  <c:v>41</c:v>
                </c:pt>
                <c:pt idx="3">
                  <c:v>34</c:v>
                </c:pt>
                <c:pt idx="4">
                  <c:v>37</c:v>
                </c:pt>
                <c:pt idx="5">
                  <c:v>47</c:v>
                </c:pt>
                <c:pt idx="6">
                  <c:v>15</c:v>
                </c:pt>
                <c:pt idx="7">
                  <c:v>24</c:v>
                </c:pt>
                <c:pt idx="8">
                  <c:v>42</c:v>
                </c:pt>
                <c:pt idx="9">
                  <c:v>36</c:v>
                </c:pt>
                <c:pt idx="10">
                  <c:v>40</c:v>
                </c:pt>
                <c:pt idx="11">
                  <c:v>29</c:v>
                </c:pt>
                <c:pt idx="12" formatCode="0.00">
                  <c:v>43</c:v>
                </c:pt>
                <c:pt idx="13" formatCode="0.00">
                  <c:v>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86-4409-8F78-9DCDF3CF3353}"/>
            </c:ext>
          </c:extLst>
        </c:ser>
        <c:ser>
          <c:idx val="1"/>
          <c:order val="1"/>
          <c:tx>
            <c:strRef>
              <c:f>'abb-SR'!$C$21</c:f>
              <c:strCache>
                <c:ptCount val="1"/>
                <c:pt idx="0">
                  <c:v>Abbeville</c:v>
                </c:pt>
              </c:strCache>
            </c:strRef>
          </c:tx>
          <c:xVal>
            <c:numRef>
              <c:f>'abb-SR'!$A$22:$A$35</c:f>
              <c:numCache>
                <c:formatCode>0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xVal>
          <c:yVal>
            <c:numRef>
              <c:f>'abb-SR'!$C$22:$C$35</c:f>
              <c:numCache>
                <c:formatCode>General</c:formatCode>
                <c:ptCount val="14"/>
                <c:pt idx="0">
                  <c:v>23</c:v>
                </c:pt>
                <c:pt idx="1">
                  <c:v>14</c:v>
                </c:pt>
                <c:pt idx="2">
                  <c:v>33</c:v>
                </c:pt>
                <c:pt idx="3">
                  <c:v>22</c:v>
                </c:pt>
                <c:pt idx="4">
                  <c:v>25</c:v>
                </c:pt>
                <c:pt idx="5">
                  <c:v>34</c:v>
                </c:pt>
                <c:pt idx="6">
                  <c:v>5</c:v>
                </c:pt>
                <c:pt idx="7">
                  <c:v>17</c:v>
                </c:pt>
                <c:pt idx="8">
                  <c:v>26</c:v>
                </c:pt>
                <c:pt idx="9">
                  <c:v>19</c:v>
                </c:pt>
                <c:pt idx="10">
                  <c:v>22</c:v>
                </c:pt>
                <c:pt idx="11">
                  <c:v>20</c:v>
                </c:pt>
                <c:pt idx="12">
                  <c:v>30</c:v>
                </c:pt>
                <c:pt idx="13">
                  <c:v>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686-4409-8F78-9DCDF3CF3353}"/>
            </c:ext>
          </c:extLst>
        </c:ser>
        <c:ser>
          <c:idx val="2"/>
          <c:order val="2"/>
          <c:tx>
            <c:strRef>
              <c:f>'abb-SR'!$D$21</c:f>
              <c:strCache>
                <c:ptCount val="1"/>
                <c:pt idx="0">
                  <c:v>moyenne 1945-2001</c:v>
                </c:pt>
              </c:strCache>
            </c:strRef>
          </c:tx>
          <c:xVal>
            <c:numRef>
              <c:f>'abb-SR'!$A$22:$A$35</c:f>
              <c:numCache>
                <c:formatCode>0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xVal>
          <c:yVal>
            <c:numRef>
              <c:f>'abb-SR'!$D$22:$D$35</c:f>
              <c:numCache>
                <c:formatCode>0.0</c:formatCode>
                <c:ptCount val="14"/>
                <c:pt idx="0">
                  <c:v>34.071428571428569</c:v>
                </c:pt>
                <c:pt idx="1">
                  <c:v>34.071428571428569</c:v>
                </c:pt>
                <c:pt idx="2">
                  <c:v>34.071428571428569</c:v>
                </c:pt>
                <c:pt idx="3">
                  <c:v>34.071428571428569</c:v>
                </c:pt>
                <c:pt idx="4">
                  <c:v>34.071428571428569</c:v>
                </c:pt>
                <c:pt idx="5">
                  <c:v>34.071428571428569</c:v>
                </c:pt>
                <c:pt idx="6">
                  <c:v>34.071428571428569</c:v>
                </c:pt>
                <c:pt idx="7">
                  <c:v>34.071428571428569</c:v>
                </c:pt>
                <c:pt idx="8">
                  <c:v>34.071428571428569</c:v>
                </c:pt>
                <c:pt idx="9">
                  <c:v>34.071428571428569</c:v>
                </c:pt>
                <c:pt idx="10">
                  <c:v>34.071428571428569</c:v>
                </c:pt>
                <c:pt idx="11">
                  <c:v>34.071428571428569</c:v>
                </c:pt>
                <c:pt idx="12">
                  <c:v>34.071428571428569</c:v>
                </c:pt>
                <c:pt idx="13">
                  <c:v>34.071428571428569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686-4409-8F78-9DCDF3CF3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281088"/>
        <c:axId val="196282624"/>
      </c:scatterChart>
      <c:valAx>
        <c:axId val="19628108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96282624"/>
        <c:crosses val="autoZero"/>
        <c:crossBetween val="midCat"/>
      </c:valAx>
      <c:valAx>
        <c:axId val="196282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628108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'abb-SR'!$B$40</c:f>
              <c:strCache>
                <c:ptCount val="1"/>
                <c:pt idx="0">
                  <c:v>Saint Riquier</c:v>
                </c:pt>
              </c:strCache>
            </c:strRef>
          </c:tx>
          <c:xVal>
            <c:numRef>
              <c:f>'abb-SR'!$A$41:$A$54</c:f>
              <c:numCache>
                <c:formatCode>0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xVal>
          <c:yVal>
            <c:numRef>
              <c:f>'abb-SR'!$B$41:$B$54</c:f>
              <c:numCache>
                <c:formatCode>General</c:formatCode>
                <c:ptCount val="14"/>
                <c:pt idx="0">
                  <c:v>12</c:v>
                </c:pt>
                <c:pt idx="1">
                  <c:v>5</c:v>
                </c:pt>
                <c:pt idx="2">
                  <c:v>15</c:v>
                </c:pt>
                <c:pt idx="3">
                  <c:v>4</c:v>
                </c:pt>
                <c:pt idx="4">
                  <c:v>6</c:v>
                </c:pt>
                <c:pt idx="5">
                  <c:v>16</c:v>
                </c:pt>
                <c:pt idx="6">
                  <c:v>2</c:v>
                </c:pt>
                <c:pt idx="7">
                  <c:v>3</c:v>
                </c:pt>
                <c:pt idx="8">
                  <c:v>7</c:v>
                </c:pt>
                <c:pt idx="9">
                  <c:v>9</c:v>
                </c:pt>
                <c:pt idx="10">
                  <c:v>5</c:v>
                </c:pt>
                <c:pt idx="11">
                  <c:v>7</c:v>
                </c:pt>
                <c:pt idx="12" formatCode="0.00">
                  <c:v>8</c:v>
                </c:pt>
                <c:pt idx="13" formatCode="0.0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4CD-4401-AD8D-7AB418BE615C}"/>
            </c:ext>
          </c:extLst>
        </c:ser>
        <c:ser>
          <c:idx val="1"/>
          <c:order val="1"/>
          <c:tx>
            <c:strRef>
              <c:f>'abb-SR'!$C$40</c:f>
              <c:strCache>
                <c:ptCount val="1"/>
                <c:pt idx="0">
                  <c:v>Abbeville</c:v>
                </c:pt>
              </c:strCache>
            </c:strRef>
          </c:tx>
          <c:xVal>
            <c:numRef>
              <c:f>'abb-SR'!$A$41:$A$54</c:f>
              <c:numCache>
                <c:formatCode>0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xVal>
          <c:yVal>
            <c:numRef>
              <c:f>'abb-SR'!$C$41:$C$54</c:f>
              <c:numCache>
                <c:formatCode>General</c:formatCode>
                <c:ptCount val="14"/>
                <c:pt idx="0">
                  <c:v>5</c:v>
                </c:pt>
                <c:pt idx="1">
                  <c:v>2</c:v>
                </c:pt>
                <c:pt idx="2">
                  <c:v>11</c:v>
                </c:pt>
                <c:pt idx="3">
                  <c:v>3</c:v>
                </c:pt>
                <c:pt idx="4">
                  <c:v>6</c:v>
                </c:pt>
                <c:pt idx="5">
                  <c:v>8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5</c:v>
                </c:pt>
                <c:pt idx="1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4CD-4401-AD8D-7AB418BE615C}"/>
            </c:ext>
          </c:extLst>
        </c:ser>
        <c:ser>
          <c:idx val="2"/>
          <c:order val="2"/>
          <c:tx>
            <c:strRef>
              <c:f>'abb-SR'!$D$40</c:f>
              <c:strCache>
                <c:ptCount val="1"/>
                <c:pt idx="0">
                  <c:v>moyenne 1945-2001</c:v>
                </c:pt>
              </c:strCache>
            </c:strRef>
          </c:tx>
          <c:xVal>
            <c:numRef>
              <c:f>'abb-SR'!$A$41:$A$54</c:f>
              <c:numCache>
                <c:formatCode>0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xVal>
          <c:yVal>
            <c:numRef>
              <c:f>'abb-SR'!$D$41:$D$54</c:f>
              <c:numCache>
                <c:formatCode>0.0</c:formatCode>
                <c:ptCount val="14"/>
                <c:pt idx="0">
                  <c:v>7.4285714285714288</c:v>
                </c:pt>
                <c:pt idx="1">
                  <c:v>7.4285714285714288</c:v>
                </c:pt>
                <c:pt idx="2">
                  <c:v>7.4285714285714288</c:v>
                </c:pt>
                <c:pt idx="3">
                  <c:v>7.4285714285714288</c:v>
                </c:pt>
                <c:pt idx="4">
                  <c:v>7.4285714285714288</c:v>
                </c:pt>
                <c:pt idx="5">
                  <c:v>7.4285714285714288</c:v>
                </c:pt>
                <c:pt idx="6">
                  <c:v>7.4285714285714288</c:v>
                </c:pt>
                <c:pt idx="7">
                  <c:v>7.4285714285714288</c:v>
                </c:pt>
                <c:pt idx="8">
                  <c:v>7.4285714285714288</c:v>
                </c:pt>
                <c:pt idx="9">
                  <c:v>7.4285714285714288</c:v>
                </c:pt>
                <c:pt idx="10">
                  <c:v>7.4285714285714288</c:v>
                </c:pt>
                <c:pt idx="11">
                  <c:v>7.4285714285714288</c:v>
                </c:pt>
                <c:pt idx="12">
                  <c:v>7.4285714285714288</c:v>
                </c:pt>
                <c:pt idx="13">
                  <c:v>7.4285714285714288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4CD-4401-AD8D-7AB418BE6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300160"/>
        <c:axId val="196306048"/>
      </c:scatterChart>
      <c:valAx>
        <c:axId val="19630016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96306048"/>
        <c:crosses val="autoZero"/>
        <c:crossBetween val="midCat"/>
      </c:valAx>
      <c:valAx>
        <c:axId val="196306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630016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abb!$B$2</c:f>
              <c:strCache>
                <c:ptCount val="1"/>
                <c:pt idx="0">
                  <c:v>T moyenne</c:v>
                </c:pt>
              </c:strCache>
            </c:strRef>
          </c:tx>
          <c:spPr>
            <a:ln w="6350">
              <a:noFill/>
            </a:ln>
          </c:spPr>
          <c:marker>
            <c:symbol val="plus"/>
            <c:size val="5"/>
            <c:spPr>
              <a:ln w="22225">
                <a:solidFill>
                  <a:schemeClr val="tx1"/>
                </a:solidFill>
              </a:ln>
            </c:spPr>
          </c:marke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trendline>
            <c:spPr>
              <a:ln w="19050">
                <a:solidFill>
                  <a:schemeClr val="tx2"/>
                </a:solidFill>
              </a:ln>
              <a:effectLst>
                <a:outerShdw blurRad="50800" dist="50800" sx="1000" sy="1000" algn="ctr" rotWithShape="0">
                  <a:schemeClr val="tx2"/>
                </a:outerShdw>
              </a:effectLst>
            </c:spPr>
            <c:trendlineType val="poly"/>
            <c:order val="5"/>
            <c:dispRSqr val="0"/>
            <c:dispEq val="0"/>
          </c:trendline>
          <c:xVal>
            <c:numRef>
              <c:f>abb!$A$3:$A$94</c:f>
              <c:numCache>
                <c:formatCode>General</c:formatCode>
                <c:ptCount val="92"/>
                <c:pt idx="0">
                  <c:v>1921</c:v>
                </c:pt>
                <c:pt idx="1">
                  <c:v>1922</c:v>
                </c:pt>
                <c:pt idx="2">
                  <c:v>1923</c:v>
                </c:pt>
                <c:pt idx="3">
                  <c:v>1924</c:v>
                </c:pt>
                <c:pt idx="4">
                  <c:v>1925</c:v>
                </c:pt>
                <c:pt idx="5">
                  <c:v>1926</c:v>
                </c:pt>
                <c:pt idx="6">
                  <c:v>1927</c:v>
                </c:pt>
                <c:pt idx="7">
                  <c:v>1928</c:v>
                </c:pt>
                <c:pt idx="8">
                  <c:v>1929</c:v>
                </c:pt>
                <c:pt idx="9">
                  <c:v>1930</c:v>
                </c:pt>
                <c:pt idx="10">
                  <c:v>1931</c:v>
                </c:pt>
                <c:pt idx="11">
                  <c:v>1932</c:v>
                </c:pt>
                <c:pt idx="12">
                  <c:v>1933</c:v>
                </c:pt>
                <c:pt idx="13">
                  <c:v>1934</c:v>
                </c:pt>
                <c:pt idx="14">
                  <c:v>1935</c:v>
                </c:pt>
                <c:pt idx="15">
                  <c:v>1936</c:v>
                </c:pt>
                <c:pt idx="16">
                  <c:v>1937</c:v>
                </c:pt>
                <c:pt idx="17">
                  <c:v>1938</c:v>
                </c:pt>
                <c:pt idx="18">
                  <c:v>1939</c:v>
                </c:pt>
                <c:pt idx="19">
                  <c:v>1940</c:v>
                </c:pt>
                <c:pt idx="20">
                  <c:v>1941</c:v>
                </c:pt>
                <c:pt idx="21">
                  <c:v>1942</c:v>
                </c:pt>
                <c:pt idx="22">
                  <c:v>1943</c:v>
                </c:pt>
                <c:pt idx="23">
                  <c:v>1944</c:v>
                </c:pt>
                <c:pt idx="24">
                  <c:v>1945</c:v>
                </c:pt>
                <c:pt idx="25">
                  <c:v>1946</c:v>
                </c:pt>
                <c:pt idx="26">
                  <c:v>1947</c:v>
                </c:pt>
                <c:pt idx="27">
                  <c:v>1948</c:v>
                </c:pt>
                <c:pt idx="28">
                  <c:v>1949</c:v>
                </c:pt>
                <c:pt idx="29">
                  <c:v>1950</c:v>
                </c:pt>
                <c:pt idx="30">
                  <c:v>1951</c:v>
                </c:pt>
                <c:pt idx="31">
                  <c:v>1952</c:v>
                </c:pt>
                <c:pt idx="32">
                  <c:v>1953</c:v>
                </c:pt>
                <c:pt idx="33">
                  <c:v>1954</c:v>
                </c:pt>
                <c:pt idx="34">
                  <c:v>1955</c:v>
                </c:pt>
                <c:pt idx="35">
                  <c:v>1956</c:v>
                </c:pt>
                <c:pt idx="36">
                  <c:v>1957</c:v>
                </c:pt>
                <c:pt idx="37">
                  <c:v>1958</c:v>
                </c:pt>
                <c:pt idx="38">
                  <c:v>1959</c:v>
                </c:pt>
                <c:pt idx="39">
                  <c:v>1960</c:v>
                </c:pt>
                <c:pt idx="40">
                  <c:v>1961</c:v>
                </c:pt>
                <c:pt idx="41">
                  <c:v>1962</c:v>
                </c:pt>
                <c:pt idx="42">
                  <c:v>1963</c:v>
                </c:pt>
                <c:pt idx="43">
                  <c:v>1964</c:v>
                </c:pt>
                <c:pt idx="44">
                  <c:v>1965</c:v>
                </c:pt>
                <c:pt idx="45">
                  <c:v>1966</c:v>
                </c:pt>
                <c:pt idx="46">
                  <c:v>1967</c:v>
                </c:pt>
                <c:pt idx="47">
                  <c:v>1968</c:v>
                </c:pt>
                <c:pt idx="48">
                  <c:v>1969</c:v>
                </c:pt>
                <c:pt idx="49">
                  <c:v>1970</c:v>
                </c:pt>
                <c:pt idx="50">
                  <c:v>1971</c:v>
                </c:pt>
                <c:pt idx="51">
                  <c:v>1972</c:v>
                </c:pt>
                <c:pt idx="52">
                  <c:v>1973</c:v>
                </c:pt>
                <c:pt idx="53">
                  <c:v>1974</c:v>
                </c:pt>
                <c:pt idx="54">
                  <c:v>1975</c:v>
                </c:pt>
                <c:pt idx="55">
                  <c:v>1976</c:v>
                </c:pt>
                <c:pt idx="56">
                  <c:v>1977</c:v>
                </c:pt>
                <c:pt idx="57">
                  <c:v>1978</c:v>
                </c:pt>
                <c:pt idx="58">
                  <c:v>1979</c:v>
                </c:pt>
                <c:pt idx="59">
                  <c:v>1980</c:v>
                </c:pt>
                <c:pt idx="60">
                  <c:v>1981</c:v>
                </c:pt>
                <c:pt idx="61">
                  <c:v>1982</c:v>
                </c:pt>
                <c:pt idx="62">
                  <c:v>1983</c:v>
                </c:pt>
                <c:pt idx="63">
                  <c:v>1984</c:v>
                </c:pt>
                <c:pt idx="64">
                  <c:v>1985</c:v>
                </c:pt>
                <c:pt idx="65">
                  <c:v>1986</c:v>
                </c:pt>
                <c:pt idx="66">
                  <c:v>1987</c:v>
                </c:pt>
                <c:pt idx="67">
                  <c:v>1988</c:v>
                </c:pt>
                <c:pt idx="68">
                  <c:v>1989</c:v>
                </c:pt>
                <c:pt idx="69">
                  <c:v>1990</c:v>
                </c:pt>
                <c:pt idx="70">
                  <c:v>1991</c:v>
                </c:pt>
                <c:pt idx="71">
                  <c:v>1992</c:v>
                </c:pt>
                <c:pt idx="72">
                  <c:v>1993</c:v>
                </c:pt>
                <c:pt idx="73">
                  <c:v>1994</c:v>
                </c:pt>
                <c:pt idx="74">
                  <c:v>1995</c:v>
                </c:pt>
                <c:pt idx="75">
                  <c:v>1996</c:v>
                </c:pt>
                <c:pt idx="76">
                  <c:v>1997</c:v>
                </c:pt>
                <c:pt idx="77">
                  <c:v>1998</c:v>
                </c:pt>
                <c:pt idx="78">
                  <c:v>1999</c:v>
                </c:pt>
                <c:pt idx="79">
                  <c:v>2000</c:v>
                </c:pt>
                <c:pt idx="80">
                  <c:v>2001</c:v>
                </c:pt>
                <c:pt idx="81">
                  <c:v>2002</c:v>
                </c:pt>
                <c:pt idx="82">
                  <c:v>2003</c:v>
                </c:pt>
                <c:pt idx="83">
                  <c:v>2004</c:v>
                </c:pt>
                <c:pt idx="84">
                  <c:v>2005</c:v>
                </c:pt>
                <c:pt idx="85">
                  <c:v>2006</c:v>
                </c:pt>
                <c:pt idx="86">
                  <c:v>2007</c:v>
                </c:pt>
                <c:pt idx="87">
                  <c:v>2008</c:v>
                </c:pt>
                <c:pt idx="88">
                  <c:v>2009</c:v>
                </c:pt>
                <c:pt idx="89">
                  <c:v>2010</c:v>
                </c:pt>
                <c:pt idx="90">
                  <c:v>2011</c:v>
                </c:pt>
                <c:pt idx="91">
                  <c:v>2012</c:v>
                </c:pt>
              </c:numCache>
            </c:numRef>
          </c:xVal>
          <c:yVal>
            <c:numRef>
              <c:f>abb!$B$3:$B$94</c:f>
              <c:numCache>
                <c:formatCode>General</c:formatCode>
                <c:ptCount val="92"/>
                <c:pt idx="0">
                  <c:v>11.18</c:v>
                </c:pt>
                <c:pt idx="1">
                  <c:v>9.32</c:v>
                </c:pt>
                <c:pt idx="2">
                  <c:v>9.9600000000000009</c:v>
                </c:pt>
                <c:pt idx="3">
                  <c:v>9.69</c:v>
                </c:pt>
                <c:pt idx="4">
                  <c:v>9.6999999999999993</c:v>
                </c:pt>
                <c:pt idx="5">
                  <c:v>10.51</c:v>
                </c:pt>
                <c:pt idx="6">
                  <c:v>9.92</c:v>
                </c:pt>
                <c:pt idx="7">
                  <c:v>10.61</c:v>
                </c:pt>
                <c:pt idx="8">
                  <c:v>9.61</c:v>
                </c:pt>
                <c:pt idx="9">
                  <c:v>10.55</c:v>
                </c:pt>
                <c:pt idx="10">
                  <c:v>9.59</c:v>
                </c:pt>
                <c:pt idx="11">
                  <c:v>9.82</c:v>
                </c:pt>
                <c:pt idx="12">
                  <c:v>9.6</c:v>
                </c:pt>
                <c:pt idx="13">
                  <c:v>10.62</c:v>
                </c:pt>
                <c:pt idx="14">
                  <c:v>10.14</c:v>
                </c:pt>
                <c:pt idx="15">
                  <c:v>9.9</c:v>
                </c:pt>
                <c:pt idx="16">
                  <c:v>10.31</c:v>
                </c:pt>
                <c:pt idx="17">
                  <c:v>10.17</c:v>
                </c:pt>
                <c:pt idx="18">
                  <c:v>10.1</c:v>
                </c:pt>
                <c:pt idx="19">
                  <c:v>9.58</c:v>
                </c:pt>
                <c:pt idx="24">
                  <c:v>10.78</c:v>
                </c:pt>
                <c:pt idx="25">
                  <c:v>9.8000000000000007</c:v>
                </c:pt>
                <c:pt idx="26">
                  <c:v>10.86</c:v>
                </c:pt>
                <c:pt idx="27">
                  <c:v>10.7</c:v>
                </c:pt>
                <c:pt idx="28">
                  <c:v>11.12</c:v>
                </c:pt>
                <c:pt idx="29">
                  <c:v>10.31</c:v>
                </c:pt>
                <c:pt idx="30">
                  <c:v>10.35</c:v>
                </c:pt>
                <c:pt idx="31">
                  <c:v>10.1</c:v>
                </c:pt>
                <c:pt idx="32">
                  <c:v>10.58</c:v>
                </c:pt>
                <c:pt idx="33">
                  <c:v>9.9499999999999993</c:v>
                </c:pt>
                <c:pt idx="34">
                  <c:v>10.01</c:v>
                </c:pt>
                <c:pt idx="35">
                  <c:v>9.4</c:v>
                </c:pt>
                <c:pt idx="36">
                  <c:v>10.87</c:v>
                </c:pt>
                <c:pt idx="37">
                  <c:v>10.210000000000001</c:v>
                </c:pt>
                <c:pt idx="38">
                  <c:v>11.17</c:v>
                </c:pt>
                <c:pt idx="39">
                  <c:v>10.35</c:v>
                </c:pt>
                <c:pt idx="40">
                  <c:v>10.88</c:v>
                </c:pt>
                <c:pt idx="41">
                  <c:v>9.23</c:v>
                </c:pt>
                <c:pt idx="42">
                  <c:v>8.69</c:v>
                </c:pt>
                <c:pt idx="43">
                  <c:v>9.69</c:v>
                </c:pt>
                <c:pt idx="44">
                  <c:v>9.33</c:v>
                </c:pt>
                <c:pt idx="45">
                  <c:v>10.08</c:v>
                </c:pt>
                <c:pt idx="46">
                  <c:v>10.08</c:v>
                </c:pt>
                <c:pt idx="47">
                  <c:v>9.4700000000000006</c:v>
                </c:pt>
                <c:pt idx="48">
                  <c:v>9.8699999999999992</c:v>
                </c:pt>
                <c:pt idx="49">
                  <c:v>9.9</c:v>
                </c:pt>
                <c:pt idx="50">
                  <c:v>9.9600000000000009</c:v>
                </c:pt>
                <c:pt idx="51">
                  <c:v>9.44</c:v>
                </c:pt>
                <c:pt idx="52">
                  <c:v>9.84</c:v>
                </c:pt>
                <c:pt idx="53">
                  <c:v>10.15</c:v>
                </c:pt>
                <c:pt idx="54">
                  <c:v>10.050000000000001</c:v>
                </c:pt>
                <c:pt idx="55">
                  <c:v>10.45</c:v>
                </c:pt>
                <c:pt idx="56">
                  <c:v>9.93</c:v>
                </c:pt>
                <c:pt idx="57">
                  <c:v>9.51</c:v>
                </c:pt>
                <c:pt idx="58">
                  <c:v>9.35</c:v>
                </c:pt>
                <c:pt idx="59">
                  <c:v>9.51</c:v>
                </c:pt>
                <c:pt idx="60">
                  <c:v>9.9499999999999993</c:v>
                </c:pt>
                <c:pt idx="61">
                  <c:v>10.48</c:v>
                </c:pt>
                <c:pt idx="62">
                  <c:v>10.5</c:v>
                </c:pt>
                <c:pt idx="63">
                  <c:v>9.91</c:v>
                </c:pt>
                <c:pt idx="64">
                  <c:v>9.1300000000000008</c:v>
                </c:pt>
                <c:pt idx="65">
                  <c:v>9.48</c:v>
                </c:pt>
                <c:pt idx="66">
                  <c:v>9.39</c:v>
                </c:pt>
                <c:pt idx="67">
                  <c:v>10.5</c:v>
                </c:pt>
                <c:pt idx="68">
                  <c:v>11.03</c:v>
                </c:pt>
                <c:pt idx="69">
                  <c:v>11.14</c:v>
                </c:pt>
                <c:pt idx="70">
                  <c:v>9.7899999999999991</c:v>
                </c:pt>
                <c:pt idx="71">
                  <c:v>10.49</c:v>
                </c:pt>
                <c:pt idx="72">
                  <c:v>10.1</c:v>
                </c:pt>
                <c:pt idx="73">
                  <c:v>11.16</c:v>
                </c:pt>
                <c:pt idx="74">
                  <c:v>11.05</c:v>
                </c:pt>
                <c:pt idx="75">
                  <c:v>9.3000000000000007</c:v>
                </c:pt>
                <c:pt idx="76">
                  <c:v>10.85</c:v>
                </c:pt>
                <c:pt idx="77">
                  <c:v>10.83</c:v>
                </c:pt>
                <c:pt idx="78">
                  <c:v>11.46</c:v>
                </c:pt>
                <c:pt idx="79">
                  <c:v>11.22</c:v>
                </c:pt>
                <c:pt idx="80">
                  <c:v>10.91</c:v>
                </c:pt>
                <c:pt idx="81">
                  <c:v>11.29</c:v>
                </c:pt>
                <c:pt idx="82">
                  <c:v>11.23</c:v>
                </c:pt>
                <c:pt idx="83">
                  <c:v>10.98</c:v>
                </c:pt>
                <c:pt idx="84">
                  <c:v>11.08</c:v>
                </c:pt>
                <c:pt idx="85">
                  <c:v>11.38</c:v>
                </c:pt>
                <c:pt idx="86">
                  <c:v>11.38</c:v>
                </c:pt>
                <c:pt idx="87">
                  <c:v>10.94</c:v>
                </c:pt>
                <c:pt idx="88">
                  <c:v>10.93</c:v>
                </c:pt>
                <c:pt idx="89">
                  <c:v>9.86</c:v>
                </c:pt>
                <c:pt idx="90">
                  <c:v>11.88</c:v>
                </c:pt>
                <c:pt idx="91">
                  <c:v>10.77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281-4E46-A45B-F1D8F5A9F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440448"/>
        <c:axId val="196442368"/>
      </c:scatterChart>
      <c:valAx>
        <c:axId val="196440448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fr-FR" sz="1600"/>
                  <a:t>année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6442368"/>
        <c:crosses val="autoZero"/>
        <c:crossBetween val="midCat"/>
        <c:majorUnit val="10"/>
        <c:minorUnit val="2"/>
      </c:valAx>
      <c:valAx>
        <c:axId val="196442368"/>
        <c:scaling>
          <c:orientation val="minMax"/>
          <c:max val="12"/>
          <c:min val="8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fr-FR" sz="1600"/>
                  <a:t>Température</a:t>
                </a:r>
                <a:r>
                  <a:rPr lang="fr-FR" sz="1600" baseline="0"/>
                  <a:t> moyenne à Abbeville en °C</a:t>
                </a:r>
                <a:endParaRPr lang="fr-FR" sz="16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6440448"/>
        <c:crosses val="autoZero"/>
        <c:crossBetween val="midCat"/>
      </c:valAx>
    </c:plotArea>
    <c:legend>
      <c:legendPos val="r"/>
      <c:legendEntry>
        <c:idx val="2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abb!$E$2</c:f>
              <c:strCache>
                <c:ptCount val="1"/>
                <c:pt idx="0">
                  <c:v>jours de gel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7"/>
            <c:spPr>
              <a:ln w="19050">
                <a:solidFill>
                  <a:schemeClr val="tx1"/>
                </a:solidFill>
              </a:ln>
            </c:spPr>
          </c:marker>
          <c:trendline>
            <c:spPr>
              <a:ln w="19050"/>
            </c:spPr>
            <c:trendlineType val="linear"/>
            <c:dispRSqr val="0"/>
            <c:dispEq val="0"/>
          </c:trendline>
          <c:trendline>
            <c:spPr>
              <a:ln w="19050">
                <a:solidFill>
                  <a:schemeClr val="tx2"/>
                </a:solidFill>
              </a:ln>
            </c:spPr>
            <c:trendlineType val="poly"/>
            <c:order val="4"/>
            <c:dispRSqr val="0"/>
            <c:dispEq val="0"/>
          </c:trendline>
          <c:xVal>
            <c:numRef>
              <c:f>abb!$A$3:$A$94</c:f>
              <c:numCache>
                <c:formatCode>General</c:formatCode>
                <c:ptCount val="92"/>
                <c:pt idx="0">
                  <c:v>1921</c:v>
                </c:pt>
                <c:pt idx="1">
                  <c:v>1922</c:v>
                </c:pt>
                <c:pt idx="2">
                  <c:v>1923</c:v>
                </c:pt>
                <c:pt idx="3">
                  <c:v>1924</c:v>
                </c:pt>
                <c:pt idx="4">
                  <c:v>1925</c:v>
                </c:pt>
                <c:pt idx="5">
                  <c:v>1926</c:v>
                </c:pt>
                <c:pt idx="6">
                  <c:v>1927</c:v>
                </c:pt>
                <c:pt idx="7">
                  <c:v>1928</c:v>
                </c:pt>
                <c:pt idx="8">
                  <c:v>1929</c:v>
                </c:pt>
                <c:pt idx="9">
                  <c:v>1930</c:v>
                </c:pt>
                <c:pt idx="10">
                  <c:v>1931</c:v>
                </c:pt>
                <c:pt idx="11">
                  <c:v>1932</c:v>
                </c:pt>
                <c:pt idx="12">
                  <c:v>1933</c:v>
                </c:pt>
                <c:pt idx="13">
                  <c:v>1934</c:v>
                </c:pt>
                <c:pt idx="14">
                  <c:v>1935</c:v>
                </c:pt>
                <c:pt idx="15">
                  <c:v>1936</c:v>
                </c:pt>
                <c:pt idx="16">
                  <c:v>1937</c:v>
                </c:pt>
                <c:pt idx="17">
                  <c:v>1938</c:v>
                </c:pt>
                <c:pt idx="18">
                  <c:v>1939</c:v>
                </c:pt>
                <c:pt idx="19">
                  <c:v>1940</c:v>
                </c:pt>
                <c:pt idx="20">
                  <c:v>1941</c:v>
                </c:pt>
                <c:pt idx="21">
                  <c:v>1942</c:v>
                </c:pt>
                <c:pt idx="22">
                  <c:v>1943</c:v>
                </c:pt>
                <c:pt idx="23">
                  <c:v>1944</c:v>
                </c:pt>
                <c:pt idx="24">
                  <c:v>1945</c:v>
                </c:pt>
                <c:pt idx="25">
                  <c:v>1946</c:v>
                </c:pt>
                <c:pt idx="26">
                  <c:v>1947</c:v>
                </c:pt>
                <c:pt idx="27">
                  <c:v>1948</c:v>
                </c:pt>
                <c:pt idx="28">
                  <c:v>1949</c:v>
                </c:pt>
                <c:pt idx="29">
                  <c:v>1950</c:v>
                </c:pt>
                <c:pt idx="30">
                  <c:v>1951</c:v>
                </c:pt>
                <c:pt idx="31">
                  <c:v>1952</c:v>
                </c:pt>
                <c:pt idx="32">
                  <c:v>1953</c:v>
                </c:pt>
                <c:pt idx="33">
                  <c:v>1954</c:v>
                </c:pt>
                <c:pt idx="34">
                  <c:v>1955</c:v>
                </c:pt>
                <c:pt idx="35">
                  <c:v>1956</c:v>
                </c:pt>
                <c:pt idx="36">
                  <c:v>1957</c:v>
                </c:pt>
                <c:pt idx="37">
                  <c:v>1958</c:v>
                </c:pt>
                <c:pt idx="38">
                  <c:v>1959</c:v>
                </c:pt>
                <c:pt idx="39">
                  <c:v>1960</c:v>
                </c:pt>
                <c:pt idx="40">
                  <c:v>1961</c:v>
                </c:pt>
                <c:pt idx="41">
                  <c:v>1962</c:v>
                </c:pt>
                <c:pt idx="42">
                  <c:v>1963</c:v>
                </c:pt>
                <c:pt idx="43">
                  <c:v>1964</c:v>
                </c:pt>
                <c:pt idx="44">
                  <c:v>1965</c:v>
                </c:pt>
                <c:pt idx="45">
                  <c:v>1966</c:v>
                </c:pt>
                <c:pt idx="46">
                  <c:v>1967</c:v>
                </c:pt>
                <c:pt idx="47">
                  <c:v>1968</c:v>
                </c:pt>
                <c:pt idx="48">
                  <c:v>1969</c:v>
                </c:pt>
                <c:pt idx="49">
                  <c:v>1970</c:v>
                </c:pt>
                <c:pt idx="50">
                  <c:v>1971</c:v>
                </c:pt>
                <c:pt idx="51">
                  <c:v>1972</c:v>
                </c:pt>
                <c:pt idx="52">
                  <c:v>1973</c:v>
                </c:pt>
                <c:pt idx="53">
                  <c:v>1974</c:v>
                </c:pt>
                <c:pt idx="54">
                  <c:v>1975</c:v>
                </c:pt>
                <c:pt idx="55">
                  <c:v>1976</c:v>
                </c:pt>
                <c:pt idx="56">
                  <c:v>1977</c:v>
                </c:pt>
                <c:pt idx="57">
                  <c:v>1978</c:v>
                </c:pt>
                <c:pt idx="58">
                  <c:v>1979</c:v>
                </c:pt>
                <c:pt idx="59">
                  <c:v>1980</c:v>
                </c:pt>
                <c:pt idx="60">
                  <c:v>1981</c:v>
                </c:pt>
                <c:pt idx="61">
                  <c:v>1982</c:v>
                </c:pt>
                <c:pt idx="62">
                  <c:v>1983</c:v>
                </c:pt>
                <c:pt idx="63">
                  <c:v>1984</c:v>
                </c:pt>
                <c:pt idx="64">
                  <c:v>1985</c:v>
                </c:pt>
                <c:pt idx="65">
                  <c:v>1986</c:v>
                </c:pt>
                <c:pt idx="66">
                  <c:v>1987</c:v>
                </c:pt>
                <c:pt idx="67">
                  <c:v>1988</c:v>
                </c:pt>
                <c:pt idx="68">
                  <c:v>1989</c:v>
                </c:pt>
                <c:pt idx="69">
                  <c:v>1990</c:v>
                </c:pt>
                <c:pt idx="70">
                  <c:v>1991</c:v>
                </c:pt>
                <c:pt idx="71">
                  <c:v>1992</c:v>
                </c:pt>
                <c:pt idx="72">
                  <c:v>1993</c:v>
                </c:pt>
                <c:pt idx="73">
                  <c:v>1994</c:v>
                </c:pt>
                <c:pt idx="74">
                  <c:v>1995</c:v>
                </c:pt>
                <c:pt idx="75">
                  <c:v>1996</c:v>
                </c:pt>
                <c:pt idx="76">
                  <c:v>1997</c:v>
                </c:pt>
                <c:pt idx="77">
                  <c:v>1998</c:v>
                </c:pt>
                <c:pt idx="78">
                  <c:v>1999</c:v>
                </c:pt>
                <c:pt idx="79">
                  <c:v>2000</c:v>
                </c:pt>
                <c:pt idx="80">
                  <c:v>2001</c:v>
                </c:pt>
                <c:pt idx="81">
                  <c:v>2002</c:v>
                </c:pt>
                <c:pt idx="82">
                  <c:v>2003</c:v>
                </c:pt>
                <c:pt idx="83">
                  <c:v>2004</c:v>
                </c:pt>
                <c:pt idx="84">
                  <c:v>2005</c:v>
                </c:pt>
                <c:pt idx="85">
                  <c:v>2006</c:v>
                </c:pt>
                <c:pt idx="86">
                  <c:v>2007</c:v>
                </c:pt>
                <c:pt idx="87">
                  <c:v>2008</c:v>
                </c:pt>
                <c:pt idx="88">
                  <c:v>2009</c:v>
                </c:pt>
                <c:pt idx="89">
                  <c:v>2010</c:v>
                </c:pt>
                <c:pt idx="90">
                  <c:v>2011</c:v>
                </c:pt>
                <c:pt idx="91">
                  <c:v>2012</c:v>
                </c:pt>
              </c:numCache>
            </c:numRef>
          </c:xVal>
          <c:yVal>
            <c:numRef>
              <c:f>abb!$E$3:$E$94</c:f>
              <c:numCache>
                <c:formatCode>General</c:formatCode>
                <c:ptCount val="92"/>
                <c:pt idx="0">
                  <c:v>63</c:v>
                </c:pt>
                <c:pt idx="1">
                  <c:v>59</c:v>
                </c:pt>
                <c:pt idx="2">
                  <c:v>46</c:v>
                </c:pt>
                <c:pt idx="3">
                  <c:v>69</c:v>
                </c:pt>
                <c:pt idx="4">
                  <c:v>61</c:v>
                </c:pt>
                <c:pt idx="5">
                  <c:v>41</c:v>
                </c:pt>
                <c:pt idx="6">
                  <c:v>47</c:v>
                </c:pt>
                <c:pt idx="7">
                  <c:v>39</c:v>
                </c:pt>
                <c:pt idx="8">
                  <c:v>84</c:v>
                </c:pt>
                <c:pt idx="9">
                  <c:v>43</c:v>
                </c:pt>
                <c:pt idx="10">
                  <c:v>55</c:v>
                </c:pt>
                <c:pt idx="11">
                  <c:v>66</c:v>
                </c:pt>
                <c:pt idx="12">
                  <c:v>85</c:v>
                </c:pt>
                <c:pt idx="13">
                  <c:v>42</c:v>
                </c:pt>
                <c:pt idx="14">
                  <c:v>58</c:v>
                </c:pt>
                <c:pt idx="15">
                  <c:v>60</c:v>
                </c:pt>
                <c:pt idx="16">
                  <c:v>46</c:v>
                </c:pt>
                <c:pt idx="17">
                  <c:v>52</c:v>
                </c:pt>
                <c:pt idx="18">
                  <c:v>38</c:v>
                </c:pt>
                <c:pt idx="19">
                  <c:v>60</c:v>
                </c:pt>
                <c:pt idx="24">
                  <c:v>51</c:v>
                </c:pt>
                <c:pt idx="25">
                  <c:v>58</c:v>
                </c:pt>
                <c:pt idx="26">
                  <c:v>73</c:v>
                </c:pt>
                <c:pt idx="27">
                  <c:v>53</c:v>
                </c:pt>
                <c:pt idx="28">
                  <c:v>60</c:v>
                </c:pt>
                <c:pt idx="29">
                  <c:v>49</c:v>
                </c:pt>
                <c:pt idx="30">
                  <c:v>27</c:v>
                </c:pt>
                <c:pt idx="31">
                  <c:v>54</c:v>
                </c:pt>
                <c:pt idx="32">
                  <c:v>49</c:v>
                </c:pt>
                <c:pt idx="33">
                  <c:v>47</c:v>
                </c:pt>
                <c:pt idx="34">
                  <c:v>77</c:v>
                </c:pt>
                <c:pt idx="35">
                  <c:v>69</c:v>
                </c:pt>
                <c:pt idx="36">
                  <c:v>35</c:v>
                </c:pt>
                <c:pt idx="37">
                  <c:v>53</c:v>
                </c:pt>
                <c:pt idx="38">
                  <c:v>44</c:v>
                </c:pt>
                <c:pt idx="39">
                  <c:v>47</c:v>
                </c:pt>
                <c:pt idx="40">
                  <c:v>31</c:v>
                </c:pt>
                <c:pt idx="41">
                  <c:v>64</c:v>
                </c:pt>
                <c:pt idx="42">
                  <c:v>83</c:v>
                </c:pt>
                <c:pt idx="43">
                  <c:v>56</c:v>
                </c:pt>
                <c:pt idx="44">
                  <c:v>53</c:v>
                </c:pt>
                <c:pt idx="45">
                  <c:v>38</c:v>
                </c:pt>
                <c:pt idx="46">
                  <c:v>38</c:v>
                </c:pt>
                <c:pt idx="47">
                  <c:v>61</c:v>
                </c:pt>
                <c:pt idx="48">
                  <c:v>58</c:v>
                </c:pt>
                <c:pt idx="49">
                  <c:v>53</c:v>
                </c:pt>
                <c:pt idx="50">
                  <c:v>46</c:v>
                </c:pt>
                <c:pt idx="51">
                  <c:v>33</c:v>
                </c:pt>
                <c:pt idx="52">
                  <c:v>65</c:v>
                </c:pt>
                <c:pt idx="53">
                  <c:v>17</c:v>
                </c:pt>
                <c:pt idx="54">
                  <c:v>44</c:v>
                </c:pt>
                <c:pt idx="55">
                  <c:v>56</c:v>
                </c:pt>
                <c:pt idx="56">
                  <c:v>40</c:v>
                </c:pt>
                <c:pt idx="57">
                  <c:v>57</c:v>
                </c:pt>
                <c:pt idx="58">
                  <c:v>59</c:v>
                </c:pt>
                <c:pt idx="59">
                  <c:v>50</c:v>
                </c:pt>
                <c:pt idx="60">
                  <c:v>49</c:v>
                </c:pt>
                <c:pt idx="61">
                  <c:v>39</c:v>
                </c:pt>
                <c:pt idx="62">
                  <c:v>46</c:v>
                </c:pt>
                <c:pt idx="63">
                  <c:v>42</c:v>
                </c:pt>
                <c:pt idx="64">
                  <c:v>73</c:v>
                </c:pt>
                <c:pt idx="65">
                  <c:v>53</c:v>
                </c:pt>
                <c:pt idx="66">
                  <c:v>61</c:v>
                </c:pt>
                <c:pt idx="67">
                  <c:v>24</c:v>
                </c:pt>
                <c:pt idx="68">
                  <c:v>36</c:v>
                </c:pt>
                <c:pt idx="69">
                  <c:v>26</c:v>
                </c:pt>
                <c:pt idx="70">
                  <c:v>51</c:v>
                </c:pt>
                <c:pt idx="71">
                  <c:v>34</c:v>
                </c:pt>
                <c:pt idx="72">
                  <c:v>39</c:v>
                </c:pt>
                <c:pt idx="73">
                  <c:v>22</c:v>
                </c:pt>
                <c:pt idx="74">
                  <c:v>32</c:v>
                </c:pt>
                <c:pt idx="75">
                  <c:v>65</c:v>
                </c:pt>
                <c:pt idx="76">
                  <c:v>39</c:v>
                </c:pt>
                <c:pt idx="77">
                  <c:v>36</c:v>
                </c:pt>
                <c:pt idx="78">
                  <c:v>25</c:v>
                </c:pt>
                <c:pt idx="79">
                  <c:v>26</c:v>
                </c:pt>
                <c:pt idx="80">
                  <c:v>44</c:v>
                </c:pt>
                <c:pt idx="81">
                  <c:v>22</c:v>
                </c:pt>
                <c:pt idx="82">
                  <c:v>47</c:v>
                </c:pt>
                <c:pt idx="83">
                  <c:v>44</c:v>
                </c:pt>
                <c:pt idx="84">
                  <c:v>40</c:v>
                </c:pt>
                <c:pt idx="85">
                  <c:v>48</c:v>
                </c:pt>
                <c:pt idx="86">
                  <c:v>21</c:v>
                </c:pt>
                <c:pt idx="87">
                  <c:v>32</c:v>
                </c:pt>
                <c:pt idx="88">
                  <c:v>42</c:v>
                </c:pt>
                <c:pt idx="89">
                  <c:v>70</c:v>
                </c:pt>
                <c:pt idx="90">
                  <c:v>19</c:v>
                </c:pt>
                <c:pt idx="91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29-4568-B2DB-0D8E2D29C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818048"/>
        <c:axId val="196819968"/>
      </c:scatterChart>
      <c:valAx>
        <c:axId val="196818048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 sz="1600"/>
                  <a:t>année</a:t>
                </a:r>
              </a:p>
            </c:rich>
          </c:tx>
          <c:overlay val="0"/>
          <c:spPr>
            <a:noFill/>
            <a:ln w="9525"/>
          </c:spPr>
        </c:title>
        <c:numFmt formatCode="General" sourceLinked="1"/>
        <c:majorTickMark val="out"/>
        <c:minorTickMark val="none"/>
        <c:tickLblPos val="nextTo"/>
        <c:crossAx val="196819968"/>
        <c:crosses val="autoZero"/>
        <c:crossBetween val="midCat"/>
        <c:majorUnit val="10"/>
        <c:minorUnit val="2"/>
      </c:valAx>
      <c:valAx>
        <c:axId val="196819968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fr-FR" sz="1800"/>
                  <a:t>Nombre</a:t>
                </a:r>
                <a:r>
                  <a:rPr lang="fr-FR" sz="1800" baseline="0"/>
                  <a:t> de jours de gel</a:t>
                </a:r>
                <a:endParaRPr lang="fr-FR" sz="18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68180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abb!$F$2</c:f>
              <c:strCache>
                <c:ptCount val="1"/>
                <c:pt idx="0">
                  <c:v>jours chauds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8"/>
            <c:spPr>
              <a:noFill/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0"/>
            <c:dispEq val="0"/>
          </c:trendline>
          <c:trendline>
            <c:trendlineType val="poly"/>
            <c:order val="4"/>
            <c:dispRSqr val="0"/>
            <c:dispEq val="0"/>
          </c:trendline>
          <c:xVal>
            <c:numRef>
              <c:f>abb!$A$3:$A$94</c:f>
              <c:numCache>
                <c:formatCode>General</c:formatCode>
                <c:ptCount val="92"/>
                <c:pt idx="0">
                  <c:v>1921</c:v>
                </c:pt>
                <c:pt idx="1">
                  <c:v>1922</c:v>
                </c:pt>
                <c:pt idx="2">
                  <c:v>1923</c:v>
                </c:pt>
                <c:pt idx="3">
                  <c:v>1924</c:v>
                </c:pt>
                <c:pt idx="4">
                  <c:v>1925</c:v>
                </c:pt>
                <c:pt idx="5">
                  <c:v>1926</c:v>
                </c:pt>
                <c:pt idx="6">
                  <c:v>1927</c:v>
                </c:pt>
                <c:pt idx="7">
                  <c:v>1928</c:v>
                </c:pt>
                <c:pt idx="8">
                  <c:v>1929</c:v>
                </c:pt>
                <c:pt idx="9">
                  <c:v>1930</c:v>
                </c:pt>
                <c:pt idx="10">
                  <c:v>1931</c:v>
                </c:pt>
                <c:pt idx="11">
                  <c:v>1932</c:v>
                </c:pt>
                <c:pt idx="12">
                  <c:v>1933</c:v>
                </c:pt>
                <c:pt idx="13">
                  <c:v>1934</c:v>
                </c:pt>
                <c:pt idx="14">
                  <c:v>1935</c:v>
                </c:pt>
                <c:pt idx="15">
                  <c:v>1936</c:v>
                </c:pt>
                <c:pt idx="16">
                  <c:v>1937</c:v>
                </c:pt>
                <c:pt idx="17">
                  <c:v>1938</c:v>
                </c:pt>
                <c:pt idx="18">
                  <c:v>1939</c:v>
                </c:pt>
                <c:pt idx="19">
                  <c:v>1940</c:v>
                </c:pt>
                <c:pt idx="20">
                  <c:v>1941</c:v>
                </c:pt>
                <c:pt idx="21">
                  <c:v>1942</c:v>
                </c:pt>
                <c:pt idx="22">
                  <c:v>1943</c:v>
                </c:pt>
                <c:pt idx="23">
                  <c:v>1944</c:v>
                </c:pt>
                <c:pt idx="24">
                  <c:v>1945</c:v>
                </c:pt>
                <c:pt idx="25">
                  <c:v>1946</c:v>
                </c:pt>
                <c:pt idx="26">
                  <c:v>1947</c:v>
                </c:pt>
                <c:pt idx="27">
                  <c:v>1948</c:v>
                </c:pt>
                <c:pt idx="28">
                  <c:v>1949</c:v>
                </c:pt>
                <c:pt idx="29">
                  <c:v>1950</c:v>
                </c:pt>
                <c:pt idx="30">
                  <c:v>1951</c:v>
                </c:pt>
                <c:pt idx="31">
                  <c:v>1952</c:v>
                </c:pt>
                <c:pt idx="32">
                  <c:v>1953</c:v>
                </c:pt>
                <c:pt idx="33">
                  <c:v>1954</c:v>
                </c:pt>
                <c:pt idx="34">
                  <c:v>1955</c:v>
                </c:pt>
                <c:pt idx="35">
                  <c:v>1956</c:v>
                </c:pt>
                <c:pt idx="36">
                  <c:v>1957</c:v>
                </c:pt>
                <c:pt idx="37">
                  <c:v>1958</c:v>
                </c:pt>
                <c:pt idx="38">
                  <c:v>1959</c:v>
                </c:pt>
                <c:pt idx="39">
                  <c:v>1960</c:v>
                </c:pt>
                <c:pt idx="40">
                  <c:v>1961</c:v>
                </c:pt>
                <c:pt idx="41">
                  <c:v>1962</c:v>
                </c:pt>
                <c:pt idx="42">
                  <c:v>1963</c:v>
                </c:pt>
                <c:pt idx="43">
                  <c:v>1964</c:v>
                </c:pt>
                <c:pt idx="44">
                  <c:v>1965</c:v>
                </c:pt>
                <c:pt idx="45">
                  <c:v>1966</c:v>
                </c:pt>
                <c:pt idx="46">
                  <c:v>1967</c:v>
                </c:pt>
                <c:pt idx="47">
                  <c:v>1968</c:v>
                </c:pt>
                <c:pt idx="48">
                  <c:v>1969</c:v>
                </c:pt>
                <c:pt idx="49">
                  <c:v>1970</c:v>
                </c:pt>
                <c:pt idx="50">
                  <c:v>1971</c:v>
                </c:pt>
                <c:pt idx="51">
                  <c:v>1972</c:v>
                </c:pt>
                <c:pt idx="52">
                  <c:v>1973</c:v>
                </c:pt>
                <c:pt idx="53">
                  <c:v>1974</c:v>
                </c:pt>
                <c:pt idx="54">
                  <c:v>1975</c:v>
                </c:pt>
                <c:pt idx="55">
                  <c:v>1976</c:v>
                </c:pt>
                <c:pt idx="56">
                  <c:v>1977</c:v>
                </c:pt>
                <c:pt idx="57">
                  <c:v>1978</c:v>
                </c:pt>
                <c:pt idx="58">
                  <c:v>1979</c:v>
                </c:pt>
                <c:pt idx="59">
                  <c:v>1980</c:v>
                </c:pt>
                <c:pt idx="60">
                  <c:v>1981</c:v>
                </c:pt>
                <c:pt idx="61">
                  <c:v>1982</c:v>
                </c:pt>
                <c:pt idx="62">
                  <c:v>1983</c:v>
                </c:pt>
                <c:pt idx="63">
                  <c:v>1984</c:v>
                </c:pt>
                <c:pt idx="64">
                  <c:v>1985</c:v>
                </c:pt>
                <c:pt idx="65">
                  <c:v>1986</c:v>
                </c:pt>
                <c:pt idx="66">
                  <c:v>1987</c:v>
                </c:pt>
                <c:pt idx="67">
                  <c:v>1988</c:v>
                </c:pt>
                <c:pt idx="68">
                  <c:v>1989</c:v>
                </c:pt>
                <c:pt idx="69">
                  <c:v>1990</c:v>
                </c:pt>
                <c:pt idx="70">
                  <c:v>1991</c:v>
                </c:pt>
                <c:pt idx="71">
                  <c:v>1992</c:v>
                </c:pt>
                <c:pt idx="72">
                  <c:v>1993</c:v>
                </c:pt>
                <c:pt idx="73">
                  <c:v>1994</c:v>
                </c:pt>
                <c:pt idx="74">
                  <c:v>1995</c:v>
                </c:pt>
                <c:pt idx="75">
                  <c:v>1996</c:v>
                </c:pt>
                <c:pt idx="76">
                  <c:v>1997</c:v>
                </c:pt>
                <c:pt idx="77">
                  <c:v>1998</c:v>
                </c:pt>
                <c:pt idx="78">
                  <c:v>1999</c:v>
                </c:pt>
                <c:pt idx="79">
                  <c:v>2000</c:v>
                </c:pt>
                <c:pt idx="80">
                  <c:v>2001</c:v>
                </c:pt>
                <c:pt idx="81">
                  <c:v>2002</c:v>
                </c:pt>
                <c:pt idx="82">
                  <c:v>2003</c:v>
                </c:pt>
                <c:pt idx="83">
                  <c:v>2004</c:v>
                </c:pt>
                <c:pt idx="84">
                  <c:v>2005</c:v>
                </c:pt>
                <c:pt idx="85">
                  <c:v>2006</c:v>
                </c:pt>
                <c:pt idx="86">
                  <c:v>2007</c:v>
                </c:pt>
                <c:pt idx="87">
                  <c:v>2008</c:v>
                </c:pt>
                <c:pt idx="88">
                  <c:v>2009</c:v>
                </c:pt>
                <c:pt idx="89">
                  <c:v>2010</c:v>
                </c:pt>
                <c:pt idx="90">
                  <c:v>2011</c:v>
                </c:pt>
                <c:pt idx="91">
                  <c:v>2012</c:v>
                </c:pt>
              </c:numCache>
            </c:numRef>
          </c:xVal>
          <c:yVal>
            <c:numRef>
              <c:f>abb!$F$3:$F$94</c:f>
              <c:numCache>
                <c:formatCode>General</c:formatCode>
                <c:ptCount val="92"/>
                <c:pt idx="0">
                  <c:v>55</c:v>
                </c:pt>
                <c:pt idx="1">
                  <c:v>15</c:v>
                </c:pt>
                <c:pt idx="2">
                  <c:v>23</c:v>
                </c:pt>
                <c:pt idx="3">
                  <c:v>10</c:v>
                </c:pt>
                <c:pt idx="4">
                  <c:v>21</c:v>
                </c:pt>
                <c:pt idx="5">
                  <c:v>22</c:v>
                </c:pt>
                <c:pt idx="6">
                  <c:v>15</c:v>
                </c:pt>
                <c:pt idx="7">
                  <c:v>29</c:v>
                </c:pt>
                <c:pt idx="8">
                  <c:v>35</c:v>
                </c:pt>
                <c:pt idx="9">
                  <c:v>16</c:v>
                </c:pt>
                <c:pt idx="10">
                  <c:v>7</c:v>
                </c:pt>
                <c:pt idx="11">
                  <c:v>23</c:v>
                </c:pt>
                <c:pt idx="12">
                  <c:v>25</c:v>
                </c:pt>
                <c:pt idx="13">
                  <c:v>28</c:v>
                </c:pt>
                <c:pt idx="14">
                  <c:v>25</c:v>
                </c:pt>
                <c:pt idx="15">
                  <c:v>16</c:v>
                </c:pt>
                <c:pt idx="16">
                  <c:v>20</c:v>
                </c:pt>
                <c:pt idx="17">
                  <c:v>14</c:v>
                </c:pt>
                <c:pt idx="18">
                  <c:v>18</c:v>
                </c:pt>
                <c:pt idx="19">
                  <c:v>10</c:v>
                </c:pt>
                <c:pt idx="24">
                  <c:v>32</c:v>
                </c:pt>
                <c:pt idx="25">
                  <c:v>14</c:v>
                </c:pt>
                <c:pt idx="26">
                  <c:v>71</c:v>
                </c:pt>
                <c:pt idx="27">
                  <c:v>18</c:v>
                </c:pt>
                <c:pt idx="28">
                  <c:v>43</c:v>
                </c:pt>
                <c:pt idx="29">
                  <c:v>24</c:v>
                </c:pt>
                <c:pt idx="30">
                  <c:v>19</c:v>
                </c:pt>
                <c:pt idx="31">
                  <c:v>24</c:v>
                </c:pt>
                <c:pt idx="32">
                  <c:v>19</c:v>
                </c:pt>
                <c:pt idx="33">
                  <c:v>11</c:v>
                </c:pt>
                <c:pt idx="34">
                  <c:v>24</c:v>
                </c:pt>
                <c:pt idx="35">
                  <c:v>11</c:v>
                </c:pt>
                <c:pt idx="36">
                  <c:v>23</c:v>
                </c:pt>
                <c:pt idx="37">
                  <c:v>9</c:v>
                </c:pt>
                <c:pt idx="38">
                  <c:v>50</c:v>
                </c:pt>
                <c:pt idx="39">
                  <c:v>9</c:v>
                </c:pt>
                <c:pt idx="40">
                  <c:v>16</c:v>
                </c:pt>
                <c:pt idx="41">
                  <c:v>4</c:v>
                </c:pt>
                <c:pt idx="42">
                  <c:v>7</c:v>
                </c:pt>
                <c:pt idx="43">
                  <c:v>12</c:v>
                </c:pt>
                <c:pt idx="44">
                  <c:v>4</c:v>
                </c:pt>
                <c:pt idx="45">
                  <c:v>8</c:v>
                </c:pt>
                <c:pt idx="46">
                  <c:v>10</c:v>
                </c:pt>
                <c:pt idx="47">
                  <c:v>8</c:v>
                </c:pt>
                <c:pt idx="48">
                  <c:v>17</c:v>
                </c:pt>
                <c:pt idx="49">
                  <c:v>15</c:v>
                </c:pt>
                <c:pt idx="50">
                  <c:v>13</c:v>
                </c:pt>
                <c:pt idx="51">
                  <c:v>4</c:v>
                </c:pt>
                <c:pt idx="52">
                  <c:v>26</c:v>
                </c:pt>
                <c:pt idx="53">
                  <c:v>7</c:v>
                </c:pt>
                <c:pt idx="54">
                  <c:v>16</c:v>
                </c:pt>
                <c:pt idx="55">
                  <c:v>47</c:v>
                </c:pt>
                <c:pt idx="56">
                  <c:v>7</c:v>
                </c:pt>
                <c:pt idx="57">
                  <c:v>6</c:v>
                </c:pt>
                <c:pt idx="58">
                  <c:v>9</c:v>
                </c:pt>
                <c:pt idx="59">
                  <c:v>11</c:v>
                </c:pt>
                <c:pt idx="60">
                  <c:v>13</c:v>
                </c:pt>
                <c:pt idx="61">
                  <c:v>30</c:v>
                </c:pt>
                <c:pt idx="62">
                  <c:v>35</c:v>
                </c:pt>
                <c:pt idx="63">
                  <c:v>14</c:v>
                </c:pt>
                <c:pt idx="64">
                  <c:v>12</c:v>
                </c:pt>
                <c:pt idx="65">
                  <c:v>17</c:v>
                </c:pt>
                <c:pt idx="66">
                  <c:v>13</c:v>
                </c:pt>
                <c:pt idx="67">
                  <c:v>7</c:v>
                </c:pt>
                <c:pt idx="68">
                  <c:v>28</c:v>
                </c:pt>
                <c:pt idx="69">
                  <c:v>23</c:v>
                </c:pt>
                <c:pt idx="70">
                  <c:v>22</c:v>
                </c:pt>
                <c:pt idx="71">
                  <c:v>15</c:v>
                </c:pt>
                <c:pt idx="72">
                  <c:v>8</c:v>
                </c:pt>
                <c:pt idx="73">
                  <c:v>26</c:v>
                </c:pt>
                <c:pt idx="74">
                  <c:v>36</c:v>
                </c:pt>
                <c:pt idx="75">
                  <c:v>18</c:v>
                </c:pt>
                <c:pt idx="76">
                  <c:v>22</c:v>
                </c:pt>
                <c:pt idx="77">
                  <c:v>15</c:v>
                </c:pt>
                <c:pt idx="78">
                  <c:v>29</c:v>
                </c:pt>
                <c:pt idx="79">
                  <c:v>15</c:v>
                </c:pt>
                <c:pt idx="80">
                  <c:v>23</c:v>
                </c:pt>
                <c:pt idx="81">
                  <c:v>13</c:v>
                </c:pt>
                <c:pt idx="82">
                  <c:v>33</c:v>
                </c:pt>
                <c:pt idx="83">
                  <c:v>22</c:v>
                </c:pt>
                <c:pt idx="84">
                  <c:v>25</c:v>
                </c:pt>
                <c:pt idx="85">
                  <c:v>34</c:v>
                </c:pt>
                <c:pt idx="86">
                  <c:v>5</c:v>
                </c:pt>
                <c:pt idx="87">
                  <c:v>17</c:v>
                </c:pt>
                <c:pt idx="88">
                  <c:v>26</c:v>
                </c:pt>
                <c:pt idx="89">
                  <c:v>19</c:v>
                </c:pt>
                <c:pt idx="90">
                  <c:v>22</c:v>
                </c:pt>
                <c:pt idx="91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21-4DA5-9E33-DA88959FC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548480"/>
        <c:axId val="196549632"/>
      </c:scatterChart>
      <c:valAx>
        <c:axId val="19654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6549632"/>
        <c:crosses val="autoZero"/>
        <c:crossBetween val="midCat"/>
      </c:valAx>
      <c:valAx>
        <c:axId val="196549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65484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abb!$C$2</c:f>
              <c:strCache>
                <c:ptCount val="1"/>
                <c:pt idx="0">
                  <c:v>précipitations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7"/>
            <c:spPr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0"/>
            <c:dispEq val="0"/>
          </c:trendline>
          <c:trendline>
            <c:trendlineType val="poly"/>
            <c:order val="4"/>
            <c:dispRSqr val="0"/>
            <c:dispEq val="0"/>
          </c:trendline>
          <c:xVal>
            <c:numRef>
              <c:f>abb!$A$3:$A$94</c:f>
              <c:numCache>
                <c:formatCode>General</c:formatCode>
                <c:ptCount val="92"/>
                <c:pt idx="0">
                  <c:v>1921</c:v>
                </c:pt>
                <c:pt idx="1">
                  <c:v>1922</c:v>
                </c:pt>
                <c:pt idx="2">
                  <c:v>1923</c:v>
                </c:pt>
                <c:pt idx="3">
                  <c:v>1924</c:v>
                </c:pt>
                <c:pt idx="4">
                  <c:v>1925</c:v>
                </c:pt>
                <c:pt idx="5">
                  <c:v>1926</c:v>
                </c:pt>
                <c:pt idx="6">
                  <c:v>1927</c:v>
                </c:pt>
                <c:pt idx="7">
                  <c:v>1928</c:v>
                </c:pt>
                <c:pt idx="8">
                  <c:v>1929</c:v>
                </c:pt>
                <c:pt idx="9">
                  <c:v>1930</c:v>
                </c:pt>
                <c:pt idx="10">
                  <c:v>1931</c:v>
                </c:pt>
                <c:pt idx="11">
                  <c:v>1932</c:v>
                </c:pt>
                <c:pt idx="12">
                  <c:v>1933</c:v>
                </c:pt>
                <c:pt idx="13">
                  <c:v>1934</c:v>
                </c:pt>
                <c:pt idx="14">
                  <c:v>1935</c:v>
                </c:pt>
                <c:pt idx="15">
                  <c:v>1936</c:v>
                </c:pt>
                <c:pt idx="16">
                  <c:v>1937</c:v>
                </c:pt>
                <c:pt idx="17">
                  <c:v>1938</c:v>
                </c:pt>
                <c:pt idx="18">
                  <c:v>1939</c:v>
                </c:pt>
                <c:pt idx="19">
                  <c:v>1940</c:v>
                </c:pt>
                <c:pt idx="20">
                  <c:v>1941</c:v>
                </c:pt>
                <c:pt idx="21">
                  <c:v>1942</c:v>
                </c:pt>
                <c:pt idx="22">
                  <c:v>1943</c:v>
                </c:pt>
                <c:pt idx="23">
                  <c:v>1944</c:v>
                </c:pt>
                <c:pt idx="24">
                  <c:v>1945</c:v>
                </c:pt>
                <c:pt idx="25">
                  <c:v>1946</c:v>
                </c:pt>
                <c:pt idx="26">
                  <c:v>1947</c:v>
                </c:pt>
                <c:pt idx="27">
                  <c:v>1948</c:v>
                </c:pt>
                <c:pt idx="28">
                  <c:v>1949</c:v>
                </c:pt>
                <c:pt idx="29">
                  <c:v>1950</c:v>
                </c:pt>
                <c:pt idx="30">
                  <c:v>1951</c:v>
                </c:pt>
                <c:pt idx="31">
                  <c:v>1952</c:v>
                </c:pt>
                <c:pt idx="32">
                  <c:v>1953</c:v>
                </c:pt>
                <c:pt idx="33">
                  <c:v>1954</c:v>
                </c:pt>
                <c:pt idx="34">
                  <c:v>1955</c:v>
                </c:pt>
                <c:pt idx="35">
                  <c:v>1956</c:v>
                </c:pt>
                <c:pt idx="36">
                  <c:v>1957</c:v>
                </c:pt>
                <c:pt idx="37">
                  <c:v>1958</c:v>
                </c:pt>
                <c:pt idx="38">
                  <c:v>1959</c:v>
                </c:pt>
                <c:pt idx="39">
                  <c:v>1960</c:v>
                </c:pt>
                <c:pt idx="40">
                  <c:v>1961</c:v>
                </c:pt>
                <c:pt idx="41">
                  <c:v>1962</c:v>
                </c:pt>
                <c:pt idx="42">
                  <c:v>1963</c:v>
                </c:pt>
                <c:pt idx="43">
                  <c:v>1964</c:v>
                </c:pt>
                <c:pt idx="44">
                  <c:v>1965</c:v>
                </c:pt>
                <c:pt idx="45">
                  <c:v>1966</c:v>
                </c:pt>
                <c:pt idx="46">
                  <c:v>1967</c:v>
                </c:pt>
                <c:pt idx="47">
                  <c:v>1968</c:v>
                </c:pt>
                <c:pt idx="48">
                  <c:v>1969</c:v>
                </c:pt>
                <c:pt idx="49">
                  <c:v>1970</c:v>
                </c:pt>
                <c:pt idx="50">
                  <c:v>1971</c:v>
                </c:pt>
                <c:pt idx="51">
                  <c:v>1972</c:v>
                </c:pt>
                <c:pt idx="52">
                  <c:v>1973</c:v>
                </c:pt>
                <c:pt idx="53">
                  <c:v>1974</c:v>
                </c:pt>
                <c:pt idx="54">
                  <c:v>1975</c:v>
                </c:pt>
                <c:pt idx="55">
                  <c:v>1976</c:v>
                </c:pt>
                <c:pt idx="56">
                  <c:v>1977</c:v>
                </c:pt>
                <c:pt idx="57">
                  <c:v>1978</c:v>
                </c:pt>
                <c:pt idx="58">
                  <c:v>1979</c:v>
                </c:pt>
                <c:pt idx="59">
                  <c:v>1980</c:v>
                </c:pt>
                <c:pt idx="60">
                  <c:v>1981</c:v>
                </c:pt>
                <c:pt idx="61">
                  <c:v>1982</c:v>
                </c:pt>
                <c:pt idx="62">
                  <c:v>1983</c:v>
                </c:pt>
                <c:pt idx="63">
                  <c:v>1984</c:v>
                </c:pt>
                <c:pt idx="64">
                  <c:v>1985</c:v>
                </c:pt>
                <c:pt idx="65">
                  <c:v>1986</c:v>
                </c:pt>
                <c:pt idx="66">
                  <c:v>1987</c:v>
                </c:pt>
                <c:pt idx="67">
                  <c:v>1988</c:v>
                </c:pt>
                <c:pt idx="68">
                  <c:v>1989</c:v>
                </c:pt>
                <c:pt idx="69">
                  <c:v>1990</c:v>
                </c:pt>
                <c:pt idx="70">
                  <c:v>1991</c:v>
                </c:pt>
                <c:pt idx="71">
                  <c:v>1992</c:v>
                </c:pt>
                <c:pt idx="72">
                  <c:v>1993</c:v>
                </c:pt>
                <c:pt idx="73">
                  <c:v>1994</c:v>
                </c:pt>
                <c:pt idx="74">
                  <c:v>1995</c:v>
                </c:pt>
                <c:pt idx="75">
                  <c:v>1996</c:v>
                </c:pt>
                <c:pt idx="76">
                  <c:v>1997</c:v>
                </c:pt>
                <c:pt idx="77">
                  <c:v>1998</c:v>
                </c:pt>
                <c:pt idx="78">
                  <c:v>1999</c:v>
                </c:pt>
                <c:pt idx="79">
                  <c:v>2000</c:v>
                </c:pt>
                <c:pt idx="80">
                  <c:v>2001</c:v>
                </c:pt>
                <c:pt idx="81">
                  <c:v>2002</c:v>
                </c:pt>
                <c:pt idx="82">
                  <c:v>2003</c:v>
                </c:pt>
                <c:pt idx="83">
                  <c:v>2004</c:v>
                </c:pt>
                <c:pt idx="84">
                  <c:v>2005</c:v>
                </c:pt>
                <c:pt idx="85">
                  <c:v>2006</c:v>
                </c:pt>
                <c:pt idx="86">
                  <c:v>2007</c:v>
                </c:pt>
                <c:pt idx="87">
                  <c:v>2008</c:v>
                </c:pt>
                <c:pt idx="88">
                  <c:v>2009</c:v>
                </c:pt>
                <c:pt idx="89">
                  <c:v>2010</c:v>
                </c:pt>
                <c:pt idx="90">
                  <c:v>2011</c:v>
                </c:pt>
                <c:pt idx="91">
                  <c:v>2012</c:v>
                </c:pt>
              </c:numCache>
            </c:numRef>
          </c:xVal>
          <c:yVal>
            <c:numRef>
              <c:f>abb!$C$3:$C$94</c:f>
              <c:numCache>
                <c:formatCode>General</c:formatCode>
                <c:ptCount val="92"/>
                <c:pt idx="0">
                  <c:v>388.9</c:v>
                </c:pt>
                <c:pt idx="1">
                  <c:v>621.1</c:v>
                </c:pt>
                <c:pt idx="2">
                  <c:v>958.4</c:v>
                </c:pt>
                <c:pt idx="3">
                  <c:v>872.2</c:v>
                </c:pt>
                <c:pt idx="4">
                  <c:v>1100.2</c:v>
                </c:pt>
                <c:pt idx="5">
                  <c:v>831.4</c:v>
                </c:pt>
                <c:pt idx="6">
                  <c:v>1069.0999999999999</c:v>
                </c:pt>
                <c:pt idx="7">
                  <c:v>874.5</c:v>
                </c:pt>
                <c:pt idx="8">
                  <c:v>793.8</c:v>
                </c:pt>
                <c:pt idx="9">
                  <c:v>873.3</c:v>
                </c:pt>
                <c:pt idx="10">
                  <c:v>971.8</c:v>
                </c:pt>
                <c:pt idx="11">
                  <c:v>788.5</c:v>
                </c:pt>
                <c:pt idx="12">
                  <c:v>688.7</c:v>
                </c:pt>
                <c:pt idx="13">
                  <c:v>631.5</c:v>
                </c:pt>
                <c:pt idx="14">
                  <c:v>864.6</c:v>
                </c:pt>
                <c:pt idx="15">
                  <c:v>910.2</c:v>
                </c:pt>
                <c:pt idx="16">
                  <c:v>976.6</c:v>
                </c:pt>
                <c:pt idx="17">
                  <c:v>738.7</c:v>
                </c:pt>
                <c:pt idx="18">
                  <c:v>860.8</c:v>
                </c:pt>
                <c:pt idx="24">
                  <c:v>810.6</c:v>
                </c:pt>
                <c:pt idx="25">
                  <c:v>762.4</c:v>
                </c:pt>
                <c:pt idx="26">
                  <c:v>696.2</c:v>
                </c:pt>
                <c:pt idx="27">
                  <c:v>628</c:v>
                </c:pt>
                <c:pt idx="28">
                  <c:v>592</c:v>
                </c:pt>
                <c:pt idx="29">
                  <c:v>916.9</c:v>
                </c:pt>
                <c:pt idx="30">
                  <c:v>804.2</c:v>
                </c:pt>
                <c:pt idx="31">
                  <c:v>858.7</c:v>
                </c:pt>
                <c:pt idx="32">
                  <c:v>535.70000000000005</c:v>
                </c:pt>
                <c:pt idx="33">
                  <c:v>718</c:v>
                </c:pt>
                <c:pt idx="34">
                  <c:v>624.70000000000005</c:v>
                </c:pt>
                <c:pt idx="35">
                  <c:v>615.29999999999995</c:v>
                </c:pt>
                <c:pt idx="36">
                  <c:v>657.8</c:v>
                </c:pt>
                <c:pt idx="37">
                  <c:v>950.9</c:v>
                </c:pt>
                <c:pt idx="38">
                  <c:v>532.1</c:v>
                </c:pt>
                <c:pt idx="39">
                  <c:v>894.9</c:v>
                </c:pt>
                <c:pt idx="40">
                  <c:v>749.8</c:v>
                </c:pt>
                <c:pt idx="41">
                  <c:v>697.9</c:v>
                </c:pt>
                <c:pt idx="42">
                  <c:v>702.1</c:v>
                </c:pt>
                <c:pt idx="43">
                  <c:v>735.8</c:v>
                </c:pt>
                <c:pt idx="44">
                  <c:v>785.6</c:v>
                </c:pt>
                <c:pt idx="45">
                  <c:v>836.8</c:v>
                </c:pt>
                <c:pt idx="46">
                  <c:v>655.1</c:v>
                </c:pt>
                <c:pt idx="47">
                  <c:v>667</c:v>
                </c:pt>
                <c:pt idx="48">
                  <c:v>682.7</c:v>
                </c:pt>
                <c:pt idx="49">
                  <c:v>675</c:v>
                </c:pt>
                <c:pt idx="50">
                  <c:v>587.4</c:v>
                </c:pt>
                <c:pt idx="51">
                  <c:v>670.7</c:v>
                </c:pt>
                <c:pt idx="52">
                  <c:v>590.29999999999995</c:v>
                </c:pt>
                <c:pt idx="53">
                  <c:v>923</c:v>
                </c:pt>
                <c:pt idx="54">
                  <c:v>725.6</c:v>
                </c:pt>
                <c:pt idx="55">
                  <c:v>521.4</c:v>
                </c:pt>
                <c:pt idx="56">
                  <c:v>859.2</c:v>
                </c:pt>
                <c:pt idx="57">
                  <c:v>773.4</c:v>
                </c:pt>
                <c:pt idx="58">
                  <c:v>950.4</c:v>
                </c:pt>
                <c:pt idx="59">
                  <c:v>890.8</c:v>
                </c:pt>
                <c:pt idx="60">
                  <c:v>799</c:v>
                </c:pt>
                <c:pt idx="61">
                  <c:v>829.5</c:v>
                </c:pt>
                <c:pt idx="62">
                  <c:v>734.2</c:v>
                </c:pt>
                <c:pt idx="63">
                  <c:v>744.4</c:v>
                </c:pt>
                <c:pt idx="64">
                  <c:v>567.70000000000005</c:v>
                </c:pt>
                <c:pt idx="65">
                  <c:v>720.9</c:v>
                </c:pt>
                <c:pt idx="66">
                  <c:v>766.2</c:v>
                </c:pt>
                <c:pt idx="67">
                  <c:v>750.2</c:v>
                </c:pt>
                <c:pt idx="68">
                  <c:v>595.79999999999995</c:v>
                </c:pt>
                <c:pt idx="69">
                  <c:v>752.5</c:v>
                </c:pt>
                <c:pt idx="70">
                  <c:v>610</c:v>
                </c:pt>
                <c:pt idx="71">
                  <c:v>991.8</c:v>
                </c:pt>
                <c:pt idx="72">
                  <c:v>908.2</c:v>
                </c:pt>
                <c:pt idx="73">
                  <c:v>1043.5999999999999</c:v>
                </c:pt>
                <c:pt idx="74">
                  <c:v>696.6</c:v>
                </c:pt>
                <c:pt idx="75">
                  <c:v>545.5</c:v>
                </c:pt>
                <c:pt idx="76">
                  <c:v>678.8</c:v>
                </c:pt>
                <c:pt idx="77">
                  <c:v>826</c:v>
                </c:pt>
                <c:pt idx="78">
                  <c:v>940.8</c:v>
                </c:pt>
                <c:pt idx="79">
                  <c:v>1146.4000000000001</c:v>
                </c:pt>
                <c:pt idx="80">
                  <c:v>1007</c:v>
                </c:pt>
                <c:pt idx="81">
                  <c:v>1049.5</c:v>
                </c:pt>
                <c:pt idx="82">
                  <c:v>615.4</c:v>
                </c:pt>
                <c:pt idx="83">
                  <c:v>713.4</c:v>
                </c:pt>
                <c:pt idx="84">
                  <c:v>734</c:v>
                </c:pt>
                <c:pt idx="85">
                  <c:v>749.2</c:v>
                </c:pt>
                <c:pt idx="86">
                  <c:v>820.6</c:v>
                </c:pt>
                <c:pt idx="87">
                  <c:v>827.4</c:v>
                </c:pt>
                <c:pt idx="88">
                  <c:v>643.20000000000005</c:v>
                </c:pt>
                <c:pt idx="89">
                  <c:v>628.70000000000005</c:v>
                </c:pt>
                <c:pt idx="90">
                  <c:v>690.8</c:v>
                </c:pt>
                <c:pt idx="91">
                  <c:v>917.4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4B-4DA1-80A5-E731F210E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576768"/>
        <c:axId val="196578304"/>
      </c:scatterChart>
      <c:valAx>
        <c:axId val="19657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6578304"/>
        <c:crosses val="autoZero"/>
        <c:crossBetween val="midCat"/>
      </c:valAx>
      <c:valAx>
        <c:axId val="196578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657676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printemps!$C$1</c:f>
              <c:strCache>
                <c:ptCount val="1"/>
                <c:pt idx="0">
                  <c:v>jour</c:v>
                </c:pt>
              </c:strCache>
            </c:strRef>
          </c:tx>
          <c:trendline>
            <c:trendlineType val="linear"/>
            <c:dispRSqr val="0"/>
            <c:dispEq val="0"/>
          </c:trendline>
          <c:xVal>
            <c:numRef>
              <c:f>printemps!$A$2:$A$14</c:f>
              <c:numCache>
                <c:formatCode>General</c:formatCod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xVal>
          <c:yVal>
            <c:numRef>
              <c:f>printemps!$C$2:$C$14</c:f>
              <c:numCache>
                <c:formatCode>General</c:formatCode>
                <c:ptCount val="13"/>
                <c:pt idx="0">
                  <c:v>85</c:v>
                </c:pt>
                <c:pt idx="1">
                  <c:v>107</c:v>
                </c:pt>
                <c:pt idx="2">
                  <c:v>106</c:v>
                </c:pt>
                <c:pt idx="3">
                  <c:v>111</c:v>
                </c:pt>
                <c:pt idx="4">
                  <c:v>96</c:v>
                </c:pt>
                <c:pt idx="5">
                  <c:v>113</c:v>
                </c:pt>
                <c:pt idx="6">
                  <c:v>96</c:v>
                </c:pt>
                <c:pt idx="7">
                  <c:v>83</c:v>
                </c:pt>
                <c:pt idx="8">
                  <c:v>84</c:v>
                </c:pt>
                <c:pt idx="9">
                  <c:v>75</c:v>
                </c:pt>
                <c:pt idx="10">
                  <c:v>104</c:v>
                </c:pt>
                <c:pt idx="11">
                  <c:v>69</c:v>
                </c:pt>
                <c:pt idx="12">
                  <c:v>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07F-4EBE-92F1-18C74CFE0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616576"/>
        <c:axId val="196618112"/>
      </c:scatterChart>
      <c:valAx>
        <c:axId val="19661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6618112"/>
        <c:crosses val="autoZero"/>
        <c:crossBetween val="midCat"/>
      </c:valAx>
      <c:valAx>
        <c:axId val="196618112"/>
        <c:scaling>
          <c:orientation val="minMax"/>
          <c:min val="6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661657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hivers!$K$43</c:f>
              <c:strCache>
                <c:ptCount val="1"/>
                <c:pt idx="0">
                  <c:v>Tm hiver</c:v>
                </c:pt>
              </c:strCache>
            </c:strRef>
          </c:tx>
          <c:yVal>
            <c:numRef>
              <c:f>hivers!$K$44:$K$61</c:f>
              <c:numCache>
                <c:formatCode>0.00</c:formatCode>
                <c:ptCount val="18"/>
                <c:pt idx="0">
                  <c:v>4.6000000000000005</c:v>
                </c:pt>
                <c:pt idx="1">
                  <c:v>5.4325000000000001</c:v>
                </c:pt>
                <c:pt idx="2">
                  <c:v>5.5775000000000006</c:v>
                </c:pt>
                <c:pt idx="3">
                  <c:v>6.1337500000000009</c:v>
                </c:pt>
                <c:pt idx="4">
                  <c:v>5.4474999999999998</c:v>
                </c:pt>
                <c:pt idx="5">
                  <c:v>5.651250000000001</c:v>
                </c:pt>
                <c:pt idx="6">
                  <c:v>5.1692499999999999</c:v>
                </c:pt>
                <c:pt idx="7">
                  <c:v>4.2045000000000003</c:v>
                </c:pt>
                <c:pt idx="8">
                  <c:v>7.2562499999999996</c:v>
                </c:pt>
                <c:pt idx="9">
                  <c:v>6.3825000000000003</c:v>
                </c:pt>
                <c:pt idx="10">
                  <c:v>4.0462499999999997</c:v>
                </c:pt>
                <c:pt idx="11">
                  <c:v>3.7744999999999997</c:v>
                </c:pt>
                <c:pt idx="12">
                  <c:v>4.8574999999999999</c:v>
                </c:pt>
                <c:pt idx="13">
                  <c:v>5.9437499999999996</c:v>
                </c:pt>
                <c:pt idx="14">
                  <c:v>4.0754999999999999</c:v>
                </c:pt>
                <c:pt idx="15">
                  <c:v>7.2333928571428565</c:v>
                </c:pt>
                <c:pt idx="16">
                  <c:v>5.0324999999999998</c:v>
                </c:pt>
                <c:pt idx="17">
                  <c:v>6.8287499999999994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FB-4683-9379-8A29B2ACF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495808"/>
        <c:axId val="195497344"/>
      </c:scatterChart>
      <c:valAx>
        <c:axId val="195495808"/>
        <c:scaling>
          <c:orientation val="minMax"/>
        </c:scaling>
        <c:delete val="0"/>
        <c:axPos val="b"/>
        <c:majorTickMark val="out"/>
        <c:minorTickMark val="none"/>
        <c:tickLblPos val="nextTo"/>
        <c:crossAx val="195497344"/>
        <c:crosses val="autoZero"/>
        <c:crossBetween val="midCat"/>
      </c:valAx>
      <c:valAx>
        <c:axId val="1954973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9549580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hivers!$K$64</c:f>
              <c:strCache>
                <c:ptCount val="1"/>
                <c:pt idx="0">
                  <c:v>gel saison</c:v>
                </c:pt>
              </c:strCache>
            </c:strRef>
          </c:tx>
          <c:yVal>
            <c:numRef>
              <c:f>hivers!$K$67:$K$82</c:f>
              <c:numCache>
                <c:formatCode>0.00</c:formatCode>
                <c:ptCount val="16"/>
                <c:pt idx="0">
                  <c:v>18</c:v>
                </c:pt>
                <c:pt idx="1">
                  <c:v>51</c:v>
                </c:pt>
                <c:pt idx="2">
                  <c:v>56</c:v>
                </c:pt>
                <c:pt idx="3">
                  <c:v>59</c:v>
                </c:pt>
                <c:pt idx="4">
                  <c:v>43</c:v>
                </c:pt>
                <c:pt idx="5">
                  <c:v>60</c:v>
                </c:pt>
                <c:pt idx="6">
                  <c:v>27</c:v>
                </c:pt>
                <c:pt idx="7">
                  <c:v>46</c:v>
                </c:pt>
                <c:pt idx="8">
                  <c:v>54</c:v>
                </c:pt>
                <c:pt idx="9">
                  <c:v>58</c:v>
                </c:pt>
                <c:pt idx="10">
                  <c:v>61</c:v>
                </c:pt>
                <c:pt idx="11">
                  <c:v>39</c:v>
                </c:pt>
                <c:pt idx="12">
                  <c:v>57</c:v>
                </c:pt>
                <c:pt idx="13">
                  <c:v>19</c:v>
                </c:pt>
                <c:pt idx="14">
                  <c:v>46</c:v>
                </c:pt>
                <c:pt idx="15">
                  <c:v>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5DB-4B2F-9ED8-77E58F2E4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505536"/>
        <c:axId val="195511424"/>
      </c:scatterChart>
      <c:valAx>
        <c:axId val="195505536"/>
        <c:scaling>
          <c:orientation val="minMax"/>
        </c:scaling>
        <c:delete val="0"/>
        <c:axPos val="b"/>
        <c:majorTickMark val="out"/>
        <c:minorTickMark val="none"/>
        <c:tickLblPos val="nextTo"/>
        <c:crossAx val="195511424"/>
        <c:crosses val="autoZero"/>
        <c:crossBetween val="midCat"/>
      </c:valAx>
      <c:valAx>
        <c:axId val="1955114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955055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hivers!$K$85</c:f>
              <c:strCache>
                <c:ptCount val="1"/>
                <c:pt idx="0">
                  <c:v>neige saison</c:v>
                </c:pt>
              </c:strCache>
            </c:strRef>
          </c:tx>
          <c:yVal>
            <c:numRef>
              <c:f>hivers!$K$86:$K$103</c:f>
              <c:numCache>
                <c:formatCode>0.00</c:formatCode>
                <c:ptCount val="18"/>
                <c:pt idx="0">
                  <c:v>12</c:v>
                </c:pt>
                <c:pt idx="2">
                  <c:v>13</c:v>
                </c:pt>
                <c:pt idx="3">
                  <c:v>2</c:v>
                </c:pt>
                <c:pt idx="4">
                  <c:v>5</c:v>
                </c:pt>
                <c:pt idx="5">
                  <c:v>11</c:v>
                </c:pt>
                <c:pt idx="6">
                  <c:v>21</c:v>
                </c:pt>
                <c:pt idx="7">
                  <c:v>21</c:v>
                </c:pt>
                <c:pt idx="8">
                  <c:v>6</c:v>
                </c:pt>
                <c:pt idx="9">
                  <c:v>11</c:v>
                </c:pt>
                <c:pt idx="10">
                  <c:v>10</c:v>
                </c:pt>
                <c:pt idx="11">
                  <c:v>29</c:v>
                </c:pt>
                <c:pt idx="12">
                  <c:v>11</c:v>
                </c:pt>
                <c:pt idx="13">
                  <c:v>3</c:v>
                </c:pt>
                <c:pt idx="14">
                  <c:v>22</c:v>
                </c:pt>
                <c:pt idx="15">
                  <c:v>1</c:v>
                </c:pt>
                <c:pt idx="16">
                  <c:v>3</c:v>
                </c:pt>
                <c:pt idx="17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E3A-4B3E-B665-C73C3675B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521152"/>
        <c:axId val="195527040"/>
      </c:scatterChart>
      <c:valAx>
        <c:axId val="195521152"/>
        <c:scaling>
          <c:orientation val="minMax"/>
        </c:scaling>
        <c:delete val="0"/>
        <c:axPos val="b"/>
        <c:majorTickMark val="out"/>
        <c:minorTickMark val="none"/>
        <c:tickLblPos val="nextTo"/>
        <c:crossAx val="195527040"/>
        <c:crosses val="autoZero"/>
        <c:crossBetween val="midCat"/>
      </c:valAx>
      <c:valAx>
        <c:axId val="19552704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955211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hivers!$K$106</c:f>
              <c:strCache>
                <c:ptCount val="1"/>
                <c:pt idx="0">
                  <c:v>neige sol hiver</c:v>
                </c:pt>
              </c:strCache>
            </c:strRef>
          </c:tx>
          <c:yVal>
            <c:numRef>
              <c:f>hivers!$K$107:$K$124</c:f>
              <c:numCache>
                <c:formatCode>0.00</c:formatCode>
                <c:ptCount val="18"/>
                <c:pt idx="2">
                  <c:v>4</c:v>
                </c:pt>
                <c:pt idx="3">
                  <c:v>2</c:v>
                </c:pt>
                <c:pt idx="4">
                  <c:v>5</c:v>
                </c:pt>
                <c:pt idx="5">
                  <c:v>9</c:v>
                </c:pt>
                <c:pt idx="6">
                  <c:v>24</c:v>
                </c:pt>
                <c:pt idx="7">
                  <c:v>11</c:v>
                </c:pt>
                <c:pt idx="8">
                  <c:v>5</c:v>
                </c:pt>
                <c:pt idx="9">
                  <c:v>7</c:v>
                </c:pt>
                <c:pt idx="10">
                  <c:v>12</c:v>
                </c:pt>
                <c:pt idx="11">
                  <c:v>40</c:v>
                </c:pt>
                <c:pt idx="12">
                  <c:v>25</c:v>
                </c:pt>
                <c:pt idx="13">
                  <c:v>11</c:v>
                </c:pt>
                <c:pt idx="14">
                  <c:v>30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EE9-4DFC-AFC0-423DD714D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641728"/>
        <c:axId val="195643264"/>
      </c:scatterChart>
      <c:valAx>
        <c:axId val="195641728"/>
        <c:scaling>
          <c:orientation val="minMax"/>
        </c:scaling>
        <c:delete val="0"/>
        <c:axPos val="b"/>
        <c:majorTickMark val="out"/>
        <c:minorTickMark val="none"/>
        <c:tickLblPos val="nextTo"/>
        <c:crossAx val="195643264"/>
        <c:crosses val="autoZero"/>
        <c:crossBetween val="midCat"/>
      </c:valAx>
      <c:valAx>
        <c:axId val="1956432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956417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hivers!$K$127</c:f>
              <c:strCache>
                <c:ptCount val="1"/>
                <c:pt idx="0">
                  <c:v>T&gt;=10°C hiver</c:v>
                </c:pt>
              </c:strCache>
            </c:strRef>
          </c:tx>
          <c:yVal>
            <c:numRef>
              <c:f>hivers!$K$128:$K$145</c:f>
              <c:numCache>
                <c:formatCode>0.00</c:formatCode>
                <c:ptCount val="18"/>
                <c:pt idx="2">
                  <c:v>30</c:v>
                </c:pt>
                <c:pt idx="3">
                  <c:v>61</c:v>
                </c:pt>
                <c:pt idx="4">
                  <c:v>54</c:v>
                </c:pt>
                <c:pt idx="5">
                  <c:v>41</c:v>
                </c:pt>
                <c:pt idx="6">
                  <c:v>39</c:v>
                </c:pt>
                <c:pt idx="7">
                  <c:v>21</c:v>
                </c:pt>
                <c:pt idx="8">
                  <c:v>80</c:v>
                </c:pt>
                <c:pt idx="9">
                  <c:v>62</c:v>
                </c:pt>
                <c:pt idx="10">
                  <c:v>41</c:v>
                </c:pt>
                <c:pt idx="11">
                  <c:v>34</c:v>
                </c:pt>
                <c:pt idx="12">
                  <c:v>42</c:v>
                </c:pt>
                <c:pt idx="13">
                  <c:v>65</c:v>
                </c:pt>
                <c:pt idx="14">
                  <c:v>31</c:v>
                </c:pt>
                <c:pt idx="15">
                  <c:v>71</c:v>
                </c:pt>
                <c:pt idx="16">
                  <c:v>42</c:v>
                </c:pt>
                <c:pt idx="17">
                  <c:v>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68C-4E9E-8C82-39AA2EB403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651456"/>
        <c:axId val="195652992"/>
      </c:scatterChart>
      <c:valAx>
        <c:axId val="195651456"/>
        <c:scaling>
          <c:orientation val="minMax"/>
        </c:scaling>
        <c:delete val="0"/>
        <c:axPos val="b"/>
        <c:majorTickMark val="out"/>
        <c:minorTickMark val="none"/>
        <c:tickLblPos val="nextTo"/>
        <c:crossAx val="195652992"/>
        <c:crosses val="autoZero"/>
        <c:crossBetween val="midCat"/>
      </c:valAx>
      <c:valAx>
        <c:axId val="1956529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9565145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hivers!$K$148</c:f>
              <c:strCache>
                <c:ptCount val="1"/>
                <c:pt idx="0">
                  <c:v>tx&lt;=0°C hiver</c:v>
                </c:pt>
              </c:strCache>
            </c:strRef>
          </c:tx>
          <c:yVal>
            <c:numRef>
              <c:f>hivers!$K$149:$K$166</c:f>
              <c:numCache>
                <c:formatCode>0.00</c:formatCode>
                <c:ptCount val="18"/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8</c:v>
                </c:pt>
                <c:pt idx="12">
                  <c:v>5</c:v>
                </c:pt>
                <c:pt idx="13">
                  <c:v>10</c:v>
                </c:pt>
                <c:pt idx="14">
                  <c:v>5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2A7-4864-9E07-79591E996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688320"/>
        <c:axId val="195689856"/>
      </c:scatterChart>
      <c:valAx>
        <c:axId val="195688320"/>
        <c:scaling>
          <c:orientation val="minMax"/>
        </c:scaling>
        <c:delete val="0"/>
        <c:axPos val="b"/>
        <c:majorTickMark val="out"/>
        <c:minorTickMark val="none"/>
        <c:tickLblPos val="nextTo"/>
        <c:crossAx val="195689856"/>
        <c:crosses val="autoZero"/>
        <c:crossBetween val="midCat"/>
      </c:valAx>
      <c:valAx>
        <c:axId val="1956898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956883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hivers!$K$169</c:f>
              <c:strCache>
                <c:ptCount val="1"/>
                <c:pt idx="0">
                  <c:v>tn&lt;=-5°C hiver</c:v>
                </c:pt>
              </c:strCache>
            </c:strRef>
          </c:tx>
          <c:yVal>
            <c:numRef>
              <c:f>hivers!$K$170:$K$187</c:f>
              <c:numCache>
                <c:formatCode>0.00</c:formatCode>
                <c:ptCount val="18"/>
                <c:pt idx="2">
                  <c:v>2</c:v>
                </c:pt>
                <c:pt idx="3">
                  <c:v>3</c:v>
                </c:pt>
                <c:pt idx="4">
                  <c:v>10</c:v>
                </c:pt>
                <c:pt idx="5">
                  <c:v>6</c:v>
                </c:pt>
                <c:pt idx="6">
                  <c:v>10</c:v>
                </c:pt>
                <c:pt idx="7">
                  <c:v>5</c:v>
                </c:pt>
                <c:pt idx="8">
                  <c:v>1</c:v>
                </c:pt>
                <c:pt idx="9">
                  <c:v>2</c:v>
                </c:pt>
                <c:pt idx="10">
                  <c:v>11</c:v>
                </c:pt>
                <c:pt idx="11">
                  <c:v>18</c:v>
                </c:pt>
                <c:pt idx="12">
                  <c:v>11</c:v>
                </c:pt>
                <c:pt idx="13">
                  <c:v>13</c:v>
                </c:pt>
                <c:pt idx="14">
                  <c:v>8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0E2-4FF6-8FD0-29C0D8D7B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771392"/>
        <c:axId val="195781376"/>
      </c:scatterChart>
      <c:valAx>
        <c:axId val="195771392"/>
        <c:scaling>
          <c:orientation val="minMax"/>
        </c:scaling>
        <c:delete val="0"/>
        <c:axPos val="b"/>
        <c:majorTickMark val="out"/>
        <c:minorTickMark val="none"/>
        <c:tickLblPos val="nextTo"/>
        <c:crossAx val="195781376"/>
        <c:crosses val="autoZero"/>
        <c:crossBetween val="midCat"/>
      </c:valAx>
      <c:valAx>
        <c:axId val="1957813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9577139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</xdr:colOff>
      <xdr:row>0</xdr:row>
      <xdr:rowOff>138112</xdr:rowOff>
    </xdr:from>
    <xdr:to>
      <xdr:col>21</xdr:col>
      <xdr:colOff>28575</xdr:colOff>
      <xdr:row>15</xdr:row>
      <xdr:rowOff>23812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133350</xdr:colOff>
      <xdr:row>21</xdr:row>
      <xdr:rowOff>185737</xdr:rowOff>
    </xdr:from>
    <xdr:to>
      <xdr:col>19</xdr:col>
      <xdr:colOff>133350</xdr:colOff>
      <xdr:row>36</xdr:row>
      <xdr:rowOff>71437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66675</xdr:colOff>
      <xdr:row>42</xdr:row>
      <xdr:rowOff>157162</xdr:rowOff>
    </xdr:from>
    <xdr:to>
      <xdr:col>19</xdr:col>
      <xdr:colOff>66675</xdr:colOff>
      <xdr:row>57</xdr:row>
      <xdr:rowOff>42862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142875</xdr:colOff>
      <xdr:row>63</xdr:row>
      <xdr:rowOff>119062</xdr:rowOff>
    </xdr:from>
    <xdr:to>
      <xdr:col>21</xdr:col>
      <xdr:colOff>142875</xdr:colOff>
      <xdr:row>78</xdr:row>
      <xdr:rowOff>4762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419100</xdr:colOff>
      <xdr:row>84</xdr:row>
      <xdr:rowOff>185737</xdr:rowOff>
    </xdr:from>
    <xdr:to>
      <xdr:col>21</xdr:col>
      <xdr:colOff>419100</xdr:colOff>
      <xdr:row>99</xdr:row>
      <xdr:rowOff>71437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180975</xdr:colOff>
      <xdr:row>105</xdr:row>
      <xdr:rowOff>147637</xdr:rowOff>
    </xdr:from>
    <xdr:to>
      <xdr:col>22</xdr:col>
      <xdr:colOff>180975</xdr:colOff>
      <xdr:row>120</xdr:row>
      <xdr:rowOff>33337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457200</xdr:colOff>
      <xdr:row>126</xdr:row>
      <xdr:rowOff>166687</xdr:rowOff>
    </xdr:from>
    <xdr:to>
      <xdr:col>20</xdr:col>
      <xdr:colOff>457200</xdr:colOff>
      <xdr:row>141</xdr:row>
      <xdr:rowOff>52387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733425</xdr:colOff>
      <xdr:row>148</xdr:row>
      <xdr:rowOff>100012</xdr:rowOff>
    </xdr:from>
    <xdr:to>
      <xdr:col>20</xdr:col>
      <xdr:colOff>733425</xdr:colOff>
      <xdr:row>162</xdr:row>
      <xdr:rowOff>176212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19050</xdr:colOff>
      <xdr:row>168</xdr:row>
      <xdr:rowOff>166687</xdr:rowOff>
    </xdr:from>
    <xdr:to>
      <xdr:col>21</xdr:col>
      <xdr:colOff>19050</xdr:colOff>
      <xdr:row>183</xdr:row>
      <xdr:rowOff>52387</xdr:rowOff>
    </xdr:to>
    <xdr:graphicFrame macro="">
      <xdr:nvGraphicFramePr>
        <xdr:cNvPr id="11" name="Graphique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114300</xdr:colOff>
      <xdr:row>190</xdr:row>
      <xdr:rowOff>71437</xdr:rowOff>
    </xdr:from>
    <xdr:to>
      <xdr:col>21</xdr:col>
      <xdr:colOff>114300</xdr:colOff>
      <xdr:row>204</xdr:row>
      <xdr:rowOff>147637</xdr:rowOff>
    </xdr:to>
    <xdr:graphicFrame macro="">
      <xdr:nvGraphicFramePr>
        <xdr:cNvPr id="12" name="Graphique 11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428624</xdr:colOff>
      <xdr:row>212</xdr:row>
      <xdr:rowOff>23811</xdr:rowOff>
    </xdr:from>
    <xdr:to>
      <xdr:col>17</xdr:col>
      <xdr:colOff>266699</xdr:colOff>
      <xdr:row>241</xdr:row>
      <xdr:rowOff>142874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752475</xdr:colOff>
      <xdr:row>25</xdr:row>
      <xdr:rowOff>157162</xdr:rowOff>
    </xdr:from>
    <xdr:to>
      <xdr:col>16</xdr:col>
      <xdr:colOff>752475</xdr:colOff>
      <xdr:row>40</xdr:row>
      <xdr:rowOff>42862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47625</xdr:colOff>
      <xdr:row>47</xdr:row>
      <xdr:rowOff>100012</xdr:rowOff>
    </xdr:from>
    <xdr:to>
      <xdr:col>17</xdr:col>
      <xdr:colOff>47625</xdr:colOff>
      <xdr:row>61</xdr:row>
      <xdr:rowOff>176212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219075</xdr:colOff>
      <xdr:row>69</xdr:row>
      <xdr:rowOff>42862</xdr:rowOff>
    </xdr:from>
    <xdr:to>
      <xdr:col>20</xdr:col>
      <xdr:colOff>219075</xdr:colOff>
      <xdr:row>84</xdr:row>
      <xdr:rowOff>119062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781050</xdr:colOff>
      <xdr:row>3</xdr:row>
      <xdr:rowOff>100012</xdr:rowOff>
    </xdr:from>
    <xdr:to>
      <xdr:col>16</xdr:col>
      <xdr:colOff>47625</xdr:colOff>
      <xdr:row>17</xdr:row>
      <xdr:rowOff>176212</xdr:rowOff>
    </xdr:to>
    <xdr:graphicFrame macro="">
      <xdr:nvGraphicFramePr>
        <xdr:cNvPr id="14" name="Graphique 13">
          <a:extLst>
            <a:ext uri="{FF2B5EF4-FFF2-40B4-BE49-F238E27FC236}">
              <a16:creationId xmlns:a16="http://schemas.microsoft.com/office/drawing/2014/main" id="{00000000-0008-0000-14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1000125</xdr:colOff>
      <xdr:row>89</xdr:row>
      <xdr:rowOff>4762</xdr:rowOff>
    </xdr:from>
    <xdr:to>
      <xdr:col>16</xdr:col>
      <xdr:colOff>266700</xdr:colOff>
      <xdr:row>103</xdr:row>
      <xdr:rowOff>80962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14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63</xdr:row>
      <xdr:rowOff>90487</xdr:rowOff>
    </xdr:from>
    <xdr:to>
      <xdr:col>7</xdr:col>
      <xdr:colOff>381000</xdr:colOff>
      <xdr:row>77</xdr:row>
      <xdr:rowOff>166687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28575</xdr:colOff>
      <xdr:row>63</xdr:row>
      <xdr:rowOff>90487</xdr:rowOff>
    </xdr:from>
    <xdr:to>
      <xdr:col>16</xdr:col>
      <xdr:colOff>161925</xdr:colOff>
      <xdr:row>77</xdr:row>
      <xdr:rowOff>166687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1</xdr:row>
      <xdr:rowOff>23812</xdr:rowOff>
    </xdr:from>
    <xdr:to>
      <xdr:col>15</xdr:col>
      <xdr:colOff>419100</xdr:colOff>
      <xdr:row>25</xdr:row>
      <xdr:rowOff>76200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257175</xdr:colOff>
      <xdr:row>26</xdr:row>
      <xdr:rowOff>90486</xdr:rowOff>
    </xdr:from>
    <xdr:to>
      <xdr:col>15</xdr:col>
      <xdr:colOff>438150</xdr:colOff>
      <xdr:row>49</xdr:row>
      <xdr:rowOff>133349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76199</xdr:colOff>
      <xdr:row>1</xdr:row>
      <xdr:rowOff>138112</xdr:rowOff>
    </xdr:from>
    <xdr:to>
      <xdr:col>13</xdr:col>
      <xdr:colOff>752475</xdr:colOff>
      <xdr:row>17</xdr:row>
      <xdr:rowOff>23812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17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761999</xdr:colOff>
      <xdr:row>20</xdr:row>
      <xdr:rowOff>157162</xdr:rowOff>
    </xdr:from>
    <xdr:to>
      <xdr:col>13</xdr:col>
      <xdr:colOff>752474</xdr:colOff>
      <xdr:row>36</xdr:row>
      <xdr:rowOff>42862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761999</xdr:colOff>
      <xdr:row>40</xdr:row>
      <xdr:rowOff>14287</xdr:rowOff>
    </xdr:from>
    <xdr:to>
      <xdr:col>14</xdr:col>
      <xdr:colOff>28574</xdr:colOff>
      <xdr:row>55</xdr:row>
      <xdr:rowOff>90487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00000000-0008-0000-17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107</xdr:row>
      <xdr:rowOff>42862</xdr:rowOff>
    </xdr:from>
    <xdr:to>
      <xdr:col>15</xdr:col>
      <xdr:colOff>714375</xdr:colOff>
      <xdr:row>134</xdr:row>
      <xdr:rowOff>38100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00000000-0008-0000-18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57149</xdr:colOff>
      <xdr:row>134</xdr:row>
      <xdr:rowOff>166687</xdr:rowOff>
    </xdr:from>
    <xdr:to>
      <xdr:col>15</xdr:col>
      <xdr:colOff>676275</xdr:colOff>
      <xdr:row>161</xdr:row>
      <xdr:rowOff>104775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00000000-0008-0000-18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162</xdr:row>
      <xdr:rowOff>52386</xdr:rowOff>
    </xdr:from>
    <xdr:to>
      <xdr:col>16</xdr:col>
      <xdr:colOff>38100</xdr:colOff>
      <xdr:row>190</xdr:row>
      <xdr:rowOff>114299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95250</xdr:colOff>
      <xdr:row>191</xdr:row>
      <xdr:rowOff>100012</xdr:rowOff>
    </xdr:from>
    <xdr:to>
      <xdr:col>16</xdr:col>
      <xdr:colOff>28575</xdr:colOff>
      <xdr:row>220</xdr:row>
      <xdr:rowOff>114300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0</xdr:row>
      <xdr:rowOff>119062</xdr:rowOff>
    </xdr:from>
    <xdr:to>
      <xdr:col>10</xdr:col>
      <xdr:colOff>133350</xdr:colOff>
      <xdr:row>16</xdr:row>
      <xdr:rowOff>4762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H10" sqref="H10:K10"/>
    </sheetView>
  </sheetViews>
  <sheetFormatPr baseColWidth="10" defaultRowHeight="15" x14ac:dyDescent="0.25"/>
  <cols>
    <col min="1" max="1" width="21.140625" customWidth="1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1" t="s">
        <v>14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1" t="s">
        <v>15</v>
      </c>
      <c r="B4" s="1">
        <v>6.4</v>
      </c>
      <c r="C4" s="1">
        <v>0.9</v>
      </c>
      <c r="D4" s="1">
        <v>1.1000000000000001</v>
      </c>
      <c r="E4" s="1">
        <v>3</v>
      </c>
      <c r="F4" s="1">
        <v>4.5999999999999996</v>
      </c>
      <c r="G4" s="1">
        <v>7.9</v>
      </c>
      <c r="H4" s="1">
        <v>10.4</v>
      </c>
      <c r="I4" s="1">
        <v>12.4</v>
      </c>
      <c r="J4" s="1">
        <v>12.5</v>
      </c>
      <c r="K4" s="1">
        <v>10.7</v>
      </c>
      <c r="L4" s="1">
        <v>7.6</v>
      </c>
      <c r="M4" s="1">
        <v>4.0999999999999996</v>
      </c>
      <c r="N4" s="1">
        <v>2</v>
      </c>
    </row>
    <row r="5" spans="1:14" x14ac:dyDescent="0.25">
      <c r="A5" s="1" t="s">
        <v>16</v>
      </c>
      <c r="B5" s="1">
        <f>B3-B4</f>
        <v>-6.4</v>
      </c>
      <c r="C5" s="1">
        <f t="shared" ref="C5:N5" si="0">C3-C4</f>
        <v>-0.9</v>
      </c>
      <c r="D5" s="1">
        <f t="shared" si="0"/>
        <v>-1.1000000000000001</v>
      </c>
      <c r="E5" s="1">
        <f t="shared" si="0"/>
        <v>-3</v>
      </c>
      <c r="F5" s="1">
        <f t="shared" si="0"/>
        <v>-4.5999999999999996</v>
      </c>
      <c r="G5" s="1">
        <f t="shared" si="0"/>
        <v>-7.9</v>
      </c>
      <c r="H5" s="1">
        <f t="shared" si="0"/>
        <v>-10.4</v>
      </c>
      <c r="I5" s="1">
        <f t="shared" si="0"/>
        <v>-12.4</v>
      </c>
      <c r="J5" s="1">
        <f t="shared" si="0"/>
        <v>-12.5</v>
      </c>
      <c r="K5" s="1">
        <f t="shared" si="0"/>
        <v>-10.7</v>
      </c>
      <c r="L5" s="1">
        <f t="shared" si="0"/>
        <v>-7.6</v>
      </c>
      <c r="M5" s="1">
        <f t="shared" si="0"/>
        <v>-4.0999999999999996</v>
      </c>
      <c r="N5" s="1">
        <f t="shared" si="0"/>
        <v>-2</v>
      </c>
    </row>
    <row r="6" spans="1:14" x14ac:dyDescent="0.25">
      <c r="A6" s="1" t="s">
        <v>17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1" t="s">
        <v>18</v>
      </c>
      <c r="B7" s="1">
        <v>-17.399999999999999</v>
      </c>
      <c r="C7" s="1">
        <v>-17.399999999999999</v>
      </c>
      <c r="D7" s="1">
        <v>-14.6</v>
      </c>
      <c r="E7" s="1">
        <v>-9.8000000000000007</v>
      </c>
      <c r="F7" s="1">
        <v>-3.3</v>
      </c>
      <c r="G7" s="1">
        <v>-1.6</v>
      </c>
      <c r="H7" s="1">
        <v>0.1</v>
      </c>
      <c r="I7" s="1">
        <v>4.9000000000000004</v>
      </c>
      <c r="J7" s="1">
        <v>4.9000000000000004</v>
      </c>
      <c r="K7" s="1">
        <v>1.3</v>
      </c>
      <c r="L7" s="1">
        <v>-3.4</v>
      </c>
      <c r="M7" s="1">
        <v>-8.1999999999999993</v>
      </c>
      <c r="N7" s="1">
        <v>-13.2</v>
      </c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25">
      <c r="A9" s="1" t="s">
        <v>19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5">
      <c r="A10" s="1" t="s">
        <v>20</v>
      </c>
      <c r="B10" s="1">
        <v>13.8</v>
      </c>
      <c r="C10" s="1">
        <v>5.9</v>
      </c>
      <c r="D10" s="1">
        <v>6.9</v>
      </c>
      <c r="E10" s="1">
        <v>10.1</v>
      </c>
      <c r="F10" s="1">
        <v>13</v>
      </c>
      <c r="G10" s="1">
        <v>16.8</v>
      </c>
      <c r="H10" s="1">
        <v>19.3</v>
      </c>
      <c r="I10" s="1">
        <v>21.4</v>
      </c>
      <c r="J10" s="1">
        <v>21.6</v>
      </c>
      <c r="K10" s="1">
        <v>19.2</v>
      </c>
      <c r="L10" s="1">
        <v>14.9</v>
      </c>
      <c r="M10" s="1">
        <v>9.6</v>
      </c>
      <c r="N10" s="1">
        <v>6.8</v>
      </c>
    </row>
    <row r="11" spans="1:14" x14ac:dyDescent="0.25">
      <c r="A11" s="1" t="s">
        <v>21</v>
      </c>
      <c r="B11" s="1">
        <f>B9-B10</f>
        <v>-13.8</v>
      </c>
      <c r="C11" s="1">
        <f t="shared" ref="C11:N11" si="1">C9-C10</f>
        <v>-5.9</v>
      </c>
      <c r="D11" s="1">
        <f t="shared" si="1"/>
        <v>-6.9</v>
      </c>
      <c r="E11" s="1">
        <f t="shared" si="1"/>
        <v>-10.1</v>
      </c>
      <c r="F11" s="1">
        <f t="shared" si="1"/>
        <v>-13</v>
      </c>
      <c r="G11" s="1">
        <f t="shared" si="1"/>
        <v>-16.8</v>
      </c>
      <c r="H11" s="1">
        <f t="shared" si="1"/>
        <v>-19.3</v>
      </c>
      <c r="I11" s="1">
        <f t="shared" si="1"/>
        <v>-21.4</v>
      </c>
      <c r="J11" s="1">
        <f t="shared" si="1"/>
        <v>-21.6</v>
      </c>
      <c r="K11" s="1">
        <f t="shared" si="1"/>
        <v>-19.2</v>
      </c>
      <c r="L11" s="1">
        <f t="shared" si="1"/>
        <v>-14.9</v>
      </c>
      <c r="M11" s="1">
        <f t="shared" si="1"/>
        <v>-9.6</v>
      </c>
      <c r="N11" s="1">
        <f t="shared" si="1"/>
        <v>-6.8</v>
      </c>
    </row>
    <row r="12" spans="1:14" x14ac:dyDescent="0.25">
      <c r="A12" s="1" t="s">
        <v>22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1" t="s">
        <v>23</v>
      </c>
      <c r="B13" s="1">
        <v>37.799999999999997</v>
      </c>
      <c r="C13" s="1">
        <v>15</v>
      </c>
      <c r="D13" s="1">
        <v>19.899999999999999</v>
      </c>
      <c r="E13" s="1">
        <v>22.9</v>
      </c>
      <c r="F13" s="1">
        <v>29.3</v>
      </c>
      <c r="G13" s="1">
        <v>32.4</v>
      </c>
      <c r="H13" s="1">
        <v>35</v>
      </c>
      <c r="I13" s="1">
        <v>37.799999999999997</v>
      </c>
      <c r="J13" s="1">
        <v>35.6</v>
      </c>
      <c r="K13" s="1">
        <v>32.799999999999997</v>
      </c>
      <c r="L13" s="1">
        <v>26.9</v>
      </c>
      <c r="M13" s="1">
        <v>18.8</v>
      </c>
      <c r="N13" s="1">
        <v>16.100000000000001</v>
      </c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 t="s">
        <v>24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" t="s">
        <v>25</v>
      </c>
      <c r="B16" s="1">
        <v>10.1</v>
      </c>
      <c r="C16" s="1">
        <v>3.4</v>
      </c>
      <c r="D16" s="1">
        <v>4</v>
      </c>
      <c r="E16" s="1">
        <v>6.5</v>
      </c>
      <c r="F16" s="1">
        <v>8.8000000000000007</v>
      </c>
      <c r="G16" s="1">
        <v>12.4</v>
      </c>
      <c r="H16" s="1">
        <v>14.9</v>
      </c>
      <c r="I16" s="1">
        <v>16.899999999999999</v>
      </c>
      <c r="J16" s="1">
        <v>17</v>
      </c>
      <c r="K16" s="1">
        <v>14.9</v>
      </c>
      <c r="L16" s="1">
        <v>11.3</v>
      </c>
      <c r="M16" s="1">
        <v>6.9</v>
      </c>
      <c r="N16" s="1">
        <v>4.4000000000000004</v>
      </c>
    </row>
    <row r="17" spans="1:14" x14ac:dyDescent="0.25">
      <c r="A17" s="1" t="s">
        <v>21</v>
      </c>
      <c r="B17" s="1">
        <f>B15-B16</f>
        <v>-10.1</v>
      </c>
      <c r="C17" s="1">
        <f t="shared" ref="C17:N17" si="2">C15-C16</f>
        <v>-3.4</v>
      </c>
      <c r="D17" s="1">
        <f t="shared" si="2"/>
        <v>-4</v>
      </c>
      <c r="E17" s="1">
        <f t="shared" si="2"/>
        <v>-6.5</v>
      </c>
      <c r="F17" s="1">
        <f t="shared" si="2"/>
        <v>-8.8000000000000007</v>
      </c>
      <c r="G17" s="1">
        <f t="shared" si="2"/>
        <v>-12.4</v>
      </c>
      <c r="H17" s="1">
        <f t="shared" si="2"/>
        <v>-14.9</v>
      </c>
      <c r="I17" s="1">
        <f t="shared" si="2"/>
        <v>-16.899999999999999</v>
      </c>
      <c r="J17" s="1">
        <f t="shared" si="2"/>
        <v>-17</v>
      </c>
      <c r="K17" s="1">
        <f t="shared" si="2"/>
        <v>-14.9</v>
      </c>
      <c r="L17" s="1">
        <f t="shared" si="2"/>
        <v>-11.3</v>
      </c>
      <c r="M17" s="1">
        <f t="shared" si="2"/>
        <v>-6.9</v>
      </c>
      <c r="N17" s="1">
        <f t="shared" si="2"/>
        <v>-4.4000000000000004</v>
      </c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" t="s">
        <v>26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" t="s">
        <v>27</v>
      </c>
      <c r="B20" s="1">
        <v>747</v>
      </c>
      <c r="C20" s="1">
        <v>59.2</v>
      </c>
      <c r="D20" s="1">
        <v>49.4</v>
      </c>
      <c r="E20" s="1">
        <v>49.1</v>
      </c>
      <c r="F20" s="1">
        <v>50.6</v>
      </c>
      <c r="G20" s="1">
        <v>55.2</v>
      </c>
      <c r="H20" s="1">
        <v>64.5</v>
      </c>
      <c r="I20" s="1">
        <v>55.1</v>
      </c>
      <c r="J20" s="1">
        <v>66.900000000000006</v>
      </c>
      <c r="K20" s="1">
        <v>75</v>
      </c>
      <c r="L20" s="1">
        <v>71.3</v>
      </c>
      <c r="M20" s="1">
        <v>77.2</v>
      </c>
      <c r="N20" s="1">
        <v>73.7</v>
      </c>
    </row>
    <row r="21" spans="1:14" x14ac:dyDescent="0.25">
      <c r="A21" s="1" t="s">
        <v>28</v>
      </c>
      <c r="B21" s="1">
        <f>INT((B19-B20)*10000/B20)/100</f>
        <v>-100</v>
      </c>
      <c r="C21" s="1">
        <f t="shared" ref="C21:N21" si="3">INT((C19-C20)*10000/C20)/100</f>
        <v>-100</v>
      </c>
      <c r="D21" s="1">
        <f t="shared" si="3"/>
        <v>-100</v>
      </c>
      <c r="E21" s="1">
        <f t="shared" si="3"/>
        <v>-100</v>
      </c>
      <c r="F21" s="1">
        <f t="shared" si="3"/>
        <v>-100</v>
      </c>
      <c r="G21" s="1">
        <f t="shared" si="3"/>
        <v>-100</v>
      </c>
      <c r="H21" s="1">
        <f t="shared" si="3"/>
        <v>-100</v>
      </c>
      <c r="I21" s="1">
        <f t="shared" si="3"/>
        <v>-100</v>
      </c>
      <c r="J21" s="1">
        <f t="shared" si="3"/>
        <v>-100</v>
      </c>
      <c r="K21" s="1">
        <f t="shared" si="3"/>
        <v>-100</v>
      </c>
      <c r="L21" s="1">
        <f t="shared" si="3"/>
        <v>-100</v>
      </c>
      <c r="M21" s="1">
        <f t="shared" si="3"/>
        <v>-100</v>
      </c>
      <c r="N21" s="1">
        <f t="shared" si="3"/>
        <v>-100</v>
      </c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1" t="s">
        <v>29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 t="s">
        <v>30</v>
      </c>
      <c r="B24" s="1">
        <v>1634</v>
      </c>
      <c r="C24" s="1">
        <v>57</v>
      </c>
      <c r="D24" s="1">
        <v>80</v>
      </c>
      <c r="E24" s="1">
        <v>115</v>
      </c>
      <c r="F24" s="1">
        <v>162</v>
      </c>
      <c r="G24" s="1">
        <v>199</v>
      </c>
      <c r="H24" s="1">
        <v>206</v>
      </c>
      <c r="I24" s="1">
        <v>213</v>
      </c>
      <c r="J24" s="1">
        <v>213</v>
      </c>
      <c r="K24" s="1">
        <v>151</v>
      </c>
      <c r="L24" s="1">
        <v>116</v>
      </c>
      <c r="M24" s="1">
        <v>74</v>
      </c>
      <c r="N24" s="1">
        <v>48</v>
      </c>
    </row>
    <row r="25" spans="1:14" x14ac:dyDescent="0.25">
      <c r="A25" s="1" t="s">
        <v>28</v>
      </c>
      <c r="B25" s="1">
        <f>INT((B23-B24)*10000/B24)/100</f>
        <v>-100</v>
      </c>
      <c r="C25" s="1">
        <f t="shared" ref="C25:N25" si="4">INT((C23-C24)*10000/C24)/100</f>
        <v>-100</v>
      </c>
      <c r="D25" s="1">
        <f t="shared" si="4"/>
        <v>-100</v>
      </c>
      <c r="E25" s="1">
        <f t="shared" si="4"/>
        <v>-100</v>
      </c>
      <c r="F25" s="1">
        <f t="shared" si="4"/>
        <v>-100</v>
      </c>
      <c r="G25" s="1">
        <f t="shared" si="4"/>
        <v>-100</v>
      </c>
      <c r="H25" s="1">
        <f t="shared" si="4"/>
        <v>-100</v>
      </c>
      <c r="I25" s="1">
        <f t="shared" si="4"/>
        <v>-100</v>
      </c>
      <c r="J25" s="1">
        <f t="shared" si="4"/>
        <v>-100</v>
      </c>
      <c r="K25" s="1">
        <f t="shared" si="4"/>
        <v>-100</v>
      </c>
      <c r="L25" s="1">
        <f t="shared" si="4"/>
        <v>-100</v>
      </c>
      <c r="M25" s="1">
        <f t="shared" si="4"/>
        <v>-100</v>
      </c>
      <c r="N25" s="1">
        <f t="shared" si="4"/>
        <v>-100</v>
      </c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" t="s">
        <v>0</v>
      </c>
      <c r="B27" s="1" t="s">
        <v>1</v>
      </c>
      <c r="C27" s="1" t="s">
        <v>2</v>
      </c>
      <c r="D27" s="1" t="s">
        <v>3</v>
      </c>
      <c r="E27" s="1" t="s">
        <v>4</v>
      </c>
      <c r="F27" s="1" t="s">
        <v>5</v>
      </c>
      <c r="G27" s="1" t="s">
        <v>6</v>
      </c>
      <c r="H27" s="1" t="s">
        <v>7</v>
      </c>
      <c r="I27" s="1" t="s">
        <v>8</v>
      </c>
      <c r="J27" s="1" t="s">
        <v>9</v>
      </c>
      <c r="K27" s="1" t="s">
        <v>10</v>
      </c>
      <c r="L27" s="1" t="s">
        <v>11</v>
      </c>
      <c r="M27" s="1" t="s">
        <v>12</v>
      </c>
      <c r="N27" s="1" t="s">
        <v>13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4"/>
  <sheetViews>
    <sheetView topLeftCell="A112" workbookViewId="0">
      <selection activeCell="B186" activeCellId="2" sqref="B163 B178 B186"/>
    </sheetView>
  </sheetViews>
  <sheetFormatPr baseColWidth="10" defaultRowHeight="15" x14ac:dyDescent="0.25"/>
  <cols>
    <col min="1" max="1" width="43.28515625" customWidth="1"/>
    <col min="15" max="15" width="48.7109375" customWidth="1"/>
  </cols>
  <sheetData>
    <row r="1" spans="1:15" x14ac:dyDescent="0.25">
      <c r="A1" s="3" t="s">
        <v>440</v>
      </c>
      <c r="B1" s="4" t="s">
        <v>1</v>
      </c>
      <c r="C1" s="5" t="s">
        <v>2</v>
      </c>
      <c r="D1" s="6" t="s">
        <v>3</v>
      </c>
      <c r="E1" s="7" t="s">
        <v>4</v>
      </c>
      <c r="F1" s="8" t="s">
        <v>5</v>
      </c>
      <c r="G1" s="9" t="s">
        <v>6</v>
      </c>
      <c r="H1" s="10" t="s">
        <v>7</v>
      </c>
      <c r="I1" s="11" t="s">
        <v>8</v>
      </c>
      <c r="J1" s="12" t="s">
        <v>9</v>
      </c>
      <c r="K1" s="10" t="s">
        <v>10</v>
      </c>
      <c r="L1" s="13" t="s">
        <v>11</v>
      </c>
      <c r="M1" s="14" t="s">
        <v>12</v>
      </c>
      <c r="N1" s="7" t="s">
        <v>13</v>
      </c>
      <c r="O1" s="3" t="s">
        <v>440</v>
      </c>
    </row>
    <row r="2" spans="1:15" ht="15.75" thickBot="1" x14ac:dyDescent="0.3">
      <c r="A2" s="15" t="s">
        <v>82</v>
      </c>
      <c r="B2" s="16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 t="s">
        <v>82</v>
      </c>
    </row>
    <row r="3" spans="1:15" ht="15.75" thickTop="1" x14ac:dyDescent="0.25">
      <c r="A3" s="3" t="s">
        <v>83</v>
      </c>
      <c r="B3" s="4">
        <f>INT(SUM(C3:N3)*100/12)/100</f>
        <v>7.51</v>
      </c>
      <c r="C3" s="237">
        <v>5.46</v>
      </c>
      <c r="D3" s="238">
        <v>4.21</v>
      </c>
      <c r="E3" s="239">
        <v>3.19</v>
      </c>
      <c r="F3" s="240">
        <v>5.83</v>
      </c>
      <c r="G3" s="241">
        <v>9.8800000000000008</v>
      </c>
      <c r="H3" s="242">
        <v>13</v>
      </c>
      <c r="I3" s="243">
        <v>13.1</v>
      </c>
      <c r="J3" s="244">
        <v>12.5</v>
      </c>
      <c r="K3" s="242">
        <v>10.3</v>
      </c>
      <c r="L3" s="245">
        <v>7.12</v>
      </c>
      <c r="M3" s="246">
        <v>3.86</v>
      </c>
      <c r="N3" s="239">
        <v>1.76</v>
      </c>
      <c r="O3" s="3" t="s">
        <v>83</v>
      </c>
    </row>
    <row r="4" spans="1:15" x14ac:dyDescent="0.25">
      <c r="A4" s="2" t="s">
        <v>84</v>
      </c>
      <c r="B4" s="4">
        <f>INT(SUM(C4:N4)*100/12)/100</f>
        <v>7.07</v>
      </c>
      <c r="C4" s="247">
        <v>1.8826666666666665</v>
      </c>
      <c r="D4" s="248">
        <v>1.8306666666666664</v>
      </c>
      <c r="E4" s="249">
        <v>3.2016666666666667</v>
      </c>
      <c r="F4" s="250">
        <v>4.875</v>
      </c>
      <c r="G4" s="251">
        <v>8.3149999999999995</v>
      </c>
      <c r="H4" s="252">
        <v>11.296666666666667</v>
      </c>
      <c r="I4" s="253">
        <v>13.55</v>
      </c>
      <c r="J4" s="254">
        <v>13.48</v>
      </c>
      <c r="K4" s="252">
        <v>10.733333333333334</v>
      </c>
      <c r="L4" s="255">
        <v>9.3800000000000008</v>
      </c>
      <c r="M4" s="256">
        <v>4.2316666666666665</v>
      </c>
      <c r="N4" s="249">
        <v>2.1383333333333332</v>
      </c>
      <c r="O4" s="2" t="s">
        <v>84</v>
      </c>
    </row>
    <row r="5" spans="1:15" x14ac:dyDescent="0.25">
      <c r="A5" s="2" t="s">
        <v>21</v>
      </c>
      <c r="B5" s="18">
        <f t="shared" ref="B5:N5" si="0">B3-B4</f>
        <v>0.4399999999999995</v>
      </c>
      <c r="C5" s="17">
        <f t="shared" si="0"/>
        <v>3.5773333333333337</v>
      </c>
      <c r="D5" s="19">
        <f t="shared" si="0"/>
        <v>2.3793333333333333</v>
      </c>
      <c r="E5" s="20">
        <f t="shared" si="0"/>
        <v>-1.1666666666666714E-2</v>
      </c>
      <c r="F5" s="21">
        <f t="shared" si="0"/>
        <v>0.95500000000000007</v>
      </c>
      <c r="G5" s="22">
        <f t="shared" si="0"/>
        <v>1.5650000000000013</v>
      </c>
      <c r="H5" s="23">
        <f t="shared" si="0"/>
        <v>1.7033333333333331</v>
      </c>
      <c r="I5" s="24">
        <f t="shared" si="0"/>
        <v>-0.45000000000000107</v>
      </c>
      <c r="J5" s="25">
        <f t="shared" si="0"/>
        <v>-0.98000000000000043</v>
      </c>
      <c r="K5" s="23">
        <f t="shared" si="0"/>
        <v>-0.43333333333333357</v>
      </c>
      <c r="L5" s="26">
        <f t="shared" si="0"/>
        <v>-2.2600000000000007</v>
      </c>
      <c r="M5" s="27">
        <f t="shared" si="0"/>
        <v>-0.37166666666666659</v>
      </c>
      <c r="N5" s="20">
        <f t="shared" si="0"/>
        <v>-0.37833333333333319</v>
      </c>
      <c r="O5" s="2" t="s">
        <v>21</v>
      </c>
    </row>
    <row r="6" spans="1:15" x14ac:dyDescent="0.25">
      <c r="A6" s="2" t="s">
        <v>85</v>
      </c>
      <c r="B6" s="18">
        <v>6.13</v>
      </c>
      <c r="C6" s="17">
        <v>0.34</v>
      </c>
      <c r="D6" s="19">
        <v>-0.8</v>
      </c>
      <c r="E6" s="20">
        <v>2.02</v>
      </c>
      <c r="F6" s="21">
        <v>3.61</v>
      </c>
      <c r="G6" s="22">
        <v>6.53</v>
      </c>
      <c r="H6" s="23">
        <v>9.85</v>
      </c>
      <c r="I6" s="24">
        <v>12</v>
      </c>
      <c r="J6" s="25">
        <v>11.7</v>
      </c>
      <c r="K6" s="23">
        <v>7.66</v>
      </c>
      <c r="L6" s="26">
        <v>4.42</v>
      </c>
      <c r="M6" s="27">
        <v>3.45</v>
      </c>
      <c r="N6" s="20">
        <v>0.63</v>
      </c>
      <c r="O6" s="2" t="s">
        <v>85</v>
      </c>
    </row>
    <row r="7" spans="1:15" x14ac:dyDescent="0.25">
      <c r="A7" s="2" t="s">
        <v>86</v>
      </c>
      <c r="B7" s="231">
        <v>2003</v>
      </c>
      <c r="C7" s="17">
        <v>2003</v>
      </c>
      <c r="D7" s="19">
        <v>2003</v>
      </c>
      <c r="E7" s="20">
        <v>2006</v>
      </c>
      <c r="F7" s="21">
        <v>2003</v>
      </c>
      <c r="G7" s="22">
        <v>2004</v>
      </c>
      <c r="H7" s="23">
        <v>2001</v>
      </c>
      <c r="I7" s="24">
        <v>2002</v>
      </c>
      <c r="J7" s="25">
        <v>2005</v>
      </c>
      <c r="K7" s="23">
        <v>2003</v>
      </c>
      <c r="L7" s="26">
        <v>2003</v>
      </c>
      <c r="M7" s="27">
        <v>2005</v>
      </c>
      <c r="N7" s="20">
        <v>2001</v>
      </c>
      <c r="O7" s="2" t="s">
        <v>86</v>
      </c>
    </row>
    <row r="8" spans="1:15" x14ac:dyDescent="0.25">
      <c r="A8" s="2" t="s">
        <v>87</v>
      </c>
      <c r="B8" s="18">
        <v>7.66</v>
      </c>
      <c r="C8" s="17">
        <v>5.46</v>
      </c>
      <c r="D8" s="19">
        <v>5.07</v>
      </c>
      <c r="E8" s="20">
        <v>4.58</v>
      </c>
      <c r="F8" s="21">
        <v>6.27</v>
      </c>
      <c r="G8" s="22">
        <v>9.8800000000000008</v>
      </c>
      <c r="H8" s="23">
        <v>13</v>
      </c>
      <c r="I8" s="24">
        <v>15.3</v>
      </c>
      <c r="J8" s="25">
        <v>15.2</v>
      </c>
      <c r="K8" s="23">
        <v>13.9</v>
      </c>
      <c r="L8" s="26">
        <v>12</v>
      </c>
      <c r="M8" s="27">
        <v>5.98</v>
      </c>
      <c r="N8" s="20">
        <v>4.5</v>
      </c>
      <c r="O8" s="2" t="s">
        <v>87</v>
      </c>
    </row>
    <row r="9" spans="1:15" x14ac:dyDescent="0.25">
      <c r="A9" s="2" t="s">
        <v>86</v>
      </c>
      <c r="B9" s="231">
        <v>2006</v>
      </c>
      <c r="C9" s="17">
        <v>2007</v>
      </c>
      <c r="D9" s="19">
        <v>2002</v>
      </c>
      <c r="E9" s="20">
        <v>2001</v>
      </c>
      <c r="F9" s="21">
        <v>2005</v>
      </c>
      <c r="G9" s="22">
        <v>2007</v>
      </c>
      <c r="H9" s="23">
        <v>2007</v>
      </c>
      <c r="I9" s="24">
        <v>2006</v>
      </c>
      <c r="J9" s="25">
        <v>2004</v>
      </c>
      <c r="K9" s="23">
        <v>2006</v>
      </c>
      <c r="L9" s="26">
        <v>2001</v>
      </c>
      <c r="M9" s="27">
        <v>2002</v>
      </c>
      <c r="N9" s="20">
        <v>2002</v>
      </c>
      <c r="O9" s="2" t="s">
        <v>86</v>
      </c>
    </row>
    <row r="10" spans="1:15" x14ac:dyDescent="0.25">
      <c r="A10" s="3" t="s">
        <v>88</v>
      </c>
      <c r="B10" s="18">
        <v>-6</v>
      </c>
      <c r="C10" s="5">
        <v>-5.6</v>
      </c>
      <c r="D10" s="6">
        <v>-3.8</v>
      </c>
      <c r="E10" s="7">
        <v>-1</v>
      </c>
      <c r="F10" s="8">
        <v>0.4</v>
      </c>
      <c r="G10" s="9">
        <v>2.8</v>
      </c>
      <c r="H10" s="10">
        <v>7.8</v>
      </c>
      <c r="I10" s="11">
        <v>7.9</v>
      </c>
      <c r="J10" s="12">
        <v>6.6</v>
      </c>
      <c r="K10" s="10">
        <v>4.9000000000000004</v>
      </c>
      <c r="L10" s="13">
        <v>-1.1000000000000001</v>
      </c>
      <c r="M10" s="14">
        <v>-3.5</v>
      </c>
      <c r="N10" s="7">
        <v>-6</v>
      </c>
      <c r="O10" s="3" t="s">
        <v>88</v>
      </c>
    </row>
    <row r="11" spans="1:15" x14ac:dyDescent="0.25">
      <c r="A11" s="36" t="s">
        <v>89</v>
      </c>
      <c r="B11" s="51">
        <v>39436</v>
      </c>
      <c r="C11" s="40">
        <v>39108</v>
      </c>
      <c r="D11" s="41">
        <v>39120</v>
      </c>
      <c r="E11" s="42">
        <v>39164</v>
      </c>
      <c r="F11" s="43">
        <v>39181</v>
      </c>
      <c r="G11" s="44">
        <v>39208</v>
      </c>
      <c r="H11" s="45">
        <v>39260</v>
      </c>
      <c r="I11" s="46">
        <v>39272</v>
      </c>
      <c r="J11" s="47">
        <v>39324</v>
      </c>
      <c r="K11" s="45">
        <v>39330</v>
      </c>
      <c r="L11" s="48">
        <v>39376</v>
      </c>
      <c r="M11" s="49">
        <v>39403</v>
      </c>
      <c r="N11" s="42">
        <v>39436</v>
      </c>
      <c r="O11" s="36" t="s">
        <v>89</v>
      </c>
    </row>
    <row r="12" spans="1:15" x14ac:dyDescent="0.25">
      <c r="A12" s="2" t="s">
        <v>90</v>
      </c>
      <c r="B12" s="18">
        <v>-11.9</v>
      </c>
      <c r="C12" s="17">
        <v>-8.1</v>
      </c>
      <c r="D12" s="19">
        <v>-11</v>
      </c>
      <c r="E12" s="33">
        <v>-11.9</v>
      </c>
      <c r="F12" s="21">
        <v>-5.2</v>
      </c>
      <c r="G12" s="22">
        <v>-0.2</v>
      </c>
      <c r="H12" s="23">
        <v>3.1</v>
      </c>
      <c r="I12" s="24">
        <v>7</v>
      </c>
      <c r="J12" s="25">
        <v>6.6</v>
      </c>
      <c r="K12" s="23">
        <v>1</v>
      </c>
      <c r="L12" s="26">
        <v>-5.5</v>
      </c>
      <c r="M12" s="27">
        <v>-3.8</v>
      </c>
      <c r="N12" s="20">
        <v>-7.1</v>
      </c>
      <c r="O12" s="2" t="s">
        <v>90</v>
      </c>
    </row>
    <row r="13" spans="1:15" ht="15.75" thickBot="1" x14ac:dyDescent="0.3">
      <c r="A13" s="50" t="s">
        <v>89</v>
      </c>
      <c r="B13" s="51">
        <v>38415</v>
      </c>
      <c r="C13" s="52">
        <v>37630</v>
      </c>
      <c r="D13" s="53">
        <v>38411</v>
      </c>
      <c r="E13" s="42">
        <v>38415</v>
      </c>
      <c r="F13" s="55">
        <v>37719</v>
      </c>
      <c r="G13" s="56">
        <v>38490</v>
      </c>
      <c r="H13" s="57">
        <v>38869</v>
      </c>
      <c r="I13" s="58" t="s">
        <v>94</v>
      </c>
      <c r="J13" s="59">
        <v>39324</v>
      </c>
      <c r="K13" s="57">
        <v>37888</v>
      </c>
      <c r="L13" s="60">
        <v>37922</v>
      </c>
      <c r="M13" s="61">
        <v>38674</v>
      </c>
      <c r="N13" s="54">
        <v>37965</v>
      </c>
      <c r="O13" s="50" t="s">
        <v>89</v>
      </c>
    </row>
    <row r="14" spans="1:15" ht="15.75" thickTop="1" x14ac:dyDescent="0.25">
      <c r="A14" s="62" t="s">
        <v>97</v>
      </c>
      <c r="B14" s="232">
        <f>INT(SUM(C14:N14)*100/12)/100</f>
        <v>7.72</v>
      </c>
      <c r="C14" s="257">
        <v>5.5</v>
      </c>
      <c r="D14" s="258">
        <v>4.3</v>
      </c>
      <c r="E14" s="259">
        <v>3.9</v>
      </c>
      <c r="F14" s="260">
        <v>6.2</v>
      </c>
      <c r="G14" s="261">
        <v>9.6999999999999993</v>
      </c>
      <c r="H14" s="262">
        <v>12.5</v>
      </c>
      <c r="I14" s="263">
        <v>13.2</v>
      </c>
      <c r="J14" s="264">
        <v>12.5</v>
      </c>
      <c r="K14" s="262">
        <v>10.5</v>
      </c>
      <c r="L14" s="265">
        <v>7.7</v>
      </c>
      <c r="M14" s="246">
        <v>4.7</v>
      </c>
      <c r="N14" s="259">
        <v>2</v>
      </c>
      <c r="O14" s="62" t="s">
        <v>97</v>
      </c>
    </row>
    <row r="15" spans="1:15" x14ac:dyDescent="0.25">
      <c r="A15" s="2" t="s">
        <v>98</v>
      </c>
      <c r="B15" s="18">
        <f>INT(SUM(C15:N15)*100/12)/100</f>
        <v>6.65</v>
      </c>
      <c r="C15" s="247">
        <v>0.96666666666666667</v>
      </c>
      <c r="D15" s="248">
        <v>1.1000000000000001</v>
      </c>
      <c r="E15" s="249">
        <v>2.8833333333333333</v>
      </c>
      <c r="F15" s="250">
        <v>4.7166666666666668</v>
      </c>
      <c r="G15" s="251">
        <v>8.1333333333333329</v>
      </c>
      <c r="H15" s="252">
        <v>10.483333333333333</v>
      </c>
      <c r="I15" s="253">
        <v>12.883333333333333</v>
      </c>
      <c r="J15" s="254">
        <v>12.633333333333333</v>
      </c>
      <c r="K15" s="252">
        <v>11.233333333333334</v>
      </c>
      <c r="L15" s="255">
        <v>8.1999999999999993</v>
      </c>
      <c r="M15" s="256">
        <v>4.4000000000000004</v>
      </c>
      <c r="N15" s="249">
        <v>2.25</v>
      </c>
      <c r="O15" s="2" t="s">
        <v>98</v>
      </c>
    </row>
    <row r="16" spans="1:15" x14ac:dyDescent="0.25">
      <c r="A16" s="2" t="s">
        <v>21</v>
      </c>
      <c r="B16" s="18">
        <f t="shared" ref="B16:N16" si="1">B14-B15</f>
        <v>1.0699999999999994</v>
      </c>
      <c r="C16" s="17">
        <f t="shared" si="1"/>
        <v>4.5333333333333332</v>
      </c>
      <c r="D16" s="19">
        <f t="shared" si="1"/>
        <v>3.1999999999999997</v>
      </c>
      <c r="E16" s="20">
        <f t="shared" si="1"/>
        <v>1.0166666666666666</v>
      </c>
      <c r="F16" s="21">
        <f t="shared" si="1"/>
        <v>1.4833333333333334</v>
      </c>
      <c r="G16" s="22">
        <f t="shared" si="1"/>
        <v>1.5666666666666664</v>
      </c>
      <c r="H16" s="23">
        <f t="shared" si="1"/>
        <v>2.0166666666666675</v>
      </c>
      <c r="I16" s="24">
        <f t="shared" si="1"/>
        <v>0.31666666666666643</v>
      </c>
      <c r="J16" s="25">
        <f t="shared" si="1"/>
        <v>-0.13333333333333286</v>
      </c>
      <c r="K16" s="23">
        <f t="shared" si="1"/>
        <v>-0.73333333333333428</v>
      </c>
      <c r="L16" s="26">
        <f t="shared" si="1"/>
        <v>-0.49999999999999911</v>
      </c>
      <c r="M16" s="27">
        <f t="shared" si="1"/>
        <v>0.29999999999999982</v>
      </c>
      <c r="N16" s="20">
        <f t="shared" si="1"/>
        <v>-0.25</v>
      </c>
      <c r="O16" s="2" t="s">
        <v>21</v>
      </c>
    </row>
    <row r="17" spans="1:15" x14ac:dyDescent="0.25">
      <c r="A17" s="2" t="s">
        <v>85</v>
      </c>
      <c r="B17" s="16"/>
      <c r="C17" s="17">
        <v>-5.6</v>
      </c>
      <c r="D17" s="19">
        <v>-7.6</v>
      </c>
      <c r="E17" s="20">
        <v>-0.7</v>
      </c>
      <c r="F17" s="21">
        <v>2.2000000000000002</v>
      </c>
      <c r="G17" s="22">
        <v>5.8</v>
      </c>
      <c r="H17" s="23">
        <v>8.3000000000000007</v>
      </c>
      <c r="I17" s="24">
        <v>11.1</v>
      </c>
      <c r="J17" s="25">
        <v>10.6</v>
      </c>
      <c r="K17" s="23">
        <v>7.6</v>
      </c>
      <c r="L17" s="26">
        <v>5.0999999999999996</v>
      </c>
      <c r="M17" s="27">
        <v>1</v>
      </c>
      <c r="N17" s="20">
        <v>-2.4</v>
      </c>
      <c r="O17" s="2" t="s">
        <v>85</v>
      </c>
    </row>
    <row r="18" spans="1:15" x14ac:dyDescent="0.25">
      <c r="A18" s="2" t="s">
        <v>86</v>
      </c>
      <c r="B18" s="233"/>
      <c r="C18" s="17">
        <v>1963</v>
      </c>
      <c r="D18" s="19">
        <v>1956</v>
      </c>
      <c r="E18" s="20">
        <v>1955</v>
      </c>
      <c r="F18" s="21">
        <v>1954</v>
      </c>
      <c r="G18" s="22">
        <v>1991</v>
      </c>
      <c r="H18" s="23">
        <v>1949</v>
      </c>
      <c r="I18" s="24">
        <v>1984</v>
      </c>
      <c r="J18" s="25">
        <v>1978</v>
      </c>
      <c r="K18" s="23">
        <v>1986</v>
      </c>
      <c r="L18" s="26">
        <v>1947</v>
      </c>
      <c r="M18" s="27">
        <v>1985</v>
      </c>
      <c r="N18" s="20">
        <v>1963</v>
      </c>
      <c r="O18" s="2" t="s">
        <v>86</v>
      </c>
    </row>
    <row r="19" spans="1:15" x14ac:dyDescent="0.25">
      <c r="A19" s="2" t="s">
        <v>87</v>
      </c>
      <c r="B19" s="16"/>
      <c r="C19" s="17">
        <v>5.5</v>
      </c>
      <c r="D19" s="19">
        <v>5.4</v>
      </c>
      <c r="E19" s="20">
        <v>6.4</v>
      </c>
      <c r="F19" s="21">
        <v>7.9</v>
      </c>
      <c r="G19" s="22">
        <v>10.5</v>
      </c>
      <c r="H19" s="23">
        <v>12.5</v>
      </c>
      <c r="I19" s="24">
        <v>15.3</v>
      </c>
      <c r="J19" s="25">
        <v>15.8</v>
      </c>
      <c r="K19" s="23">
        <v>13.6</v>
      </c>
      <c r="L19" s="26">
        <v>11.9</v>
      </c>
      <c r="M19" s="27">
        <v>9.3000000000000007</v>
      </c>
      <c r="N19" s="20">
        <v>6</v>
      </c>
      <c r="O19" s="2" t="s">
        <v>87</v>
      </c>
    </row>
    <row r="20" spans="1:15" x14ac:dyDescent="0.25">
      <c r="A20" s="2" t="s">
        <v>86</v>
      </c>
      <c r="B20" s="233"/>
      <c r="C20" s="17">
        <v>2007</v>
      </c>
      <c r="D20" s="19">
        <v>1990</v>
      </c>
      <c r="E20" s="20">
        <v>1981</v>
      </c>
      <c r="F20" s="21">
        <v>1961</v>
      </c>
      <c r="G20" s="22">
        <v>2000</v>
      </c>
      <c r="H20" s="23">
        <v>2007</v>
      </c>
      <c r="I20" s="24">
        <v>2006</v>
      </c>
      <c r="J20" s="25">
        <v>1997</v>
      </c>
      <c r="K20" s="23" t="s">
        <v>99</v>
      </c>
      <c r="L20" s="26">
        <v>2001</v>
      </c>
      <c r="M20" s="27">
        <v>1994</v>
      </c>
      <c r="N20" s="20">
        <v>1974</v>
      </c>
      <c r="O20" s="2" t="s">
        <v>86</v>
      </c>
    </row>
    <row r="21" spans="1:15" x14ac:dyDescent="0.25">
      <c r="A21" s="3" t="s">
        <v>100</v>
      </c>
      <c r="B21" s="4">
        <v>-5.0999999999999996</v>
      </c>
      <c r="C21" s="5">
        <v>-4.5999999999999996</v>
      </c>
      <c r="D21" s="6">
        <v>-1.6</v>
      </c>
      <c r="E21" s="7">
        <v>0.2</v>
      </c>
      <c r="F21" s="8">
        <v>0.2</v>
      </c>
      <c r="G21" s="9">
        <v>4.0999999999999996</v>
      </c>
      <c r="H21" s="10">
        <v>8.4</v>
      </c>
      <c r="I21" s="11">
        <v>9.1999999999999993</v>
      </c>
      <c r="J21" s="12">
        <v>8</v>
      </c>
      <c r="K21" s="10">
        <v>5.9</v>
      </c>
      <c r="L21" s="13">
        <v>0.3</v>
      </c>
      <c r="M21" s="14">
        <v>-2.2000000000000002</v>
      </c>
      <c r="N21" s="7">
        <v>-5.0999999999999996</v>
      </c>
      <c r="O21" s="3" t="s">
        <v>100</v>
      </c>
    </row>
    <row r="22" spans="1:15" x14ac:dyDescent="0.25">
      <c r="A22" s="36" t="s">
        <v>89</v>
      </c>
      <c r="B22" s="39">
        <v>39436</v>
      </c>
      <c r="C22" s="40">
        <v>39108</v>
      </c>
      <c r="D22" s="41">
        <v>39120</v>
      </c>
      <c r="E22" s="42">
        <v>39161</v>
      </c>
      <c r="F22" s="43">
        <v>39177</v>
      </c>
      <c r="G22" s="44">
        <v>39232</v>
      </c>
      <c r="H22" s="45">
        <v>39260</v>
      </c>
      <c r="I22" s="46">
        <v>39294</v>
      </c>
      <c r="J22" s="47">
        <v>39324</v>
      </c>
      <c r="K22" s="45">
        <v>39352</v>
      </c>
      <c r="L22" s="48">
        <v>39376</v>
      </c>
      <c r="M22" s="49">
        <v>39403</v>
      </c>
      <c r="N22" s="42">
        <v>39436</v>
      </c>
      <c r="O22" s="36" t="s">
        <v>89</v>
      </c>
    </row>
    <row r="23" spans="1:15" x14ac:dyDescent="0.25">
      <c r="A23" s="2" t="s">
        <v>17</v>
      </c>
      <c r="B23" s="18">
        <v>-17.399999999999999</v>
      </c>
      <c r="C23" s="17">
        <v>-17.399999999999999</v>
      </c>
      <c r="D23" s="19">
        <v>-15.2</v>
      </c>
      <c r="E23" s="20">
        <v>-9.8000000000000007</v>
      </c>
      <c r="F23" s="21">
        <v>-3.8</v>
      </c>
      <c r="G23" s="22">
        <v>-1.6</v>
      </c>
      <c r="H23" s="23">
        <v>0</v>
      </c>
      <c r="I23" s="24">
        <v>1.3</v>
      </c>
      <c r="J23" s="25">
        <v>4.9000000000000004</v>
      </c>
      <c r="K23" s="23">
        <v>1.3</v>
      </c>
      <c r="L23" s="26">
        <v>-5</v>
      </c>
      <c r="M23" s="27">
        <v>-8.5</v>
      </c>
      <c r="N23" s="20">
        <v>-14.6</v>
      </c>
      <c r="O23" s="2" t="s">
        <v>17</v>
      </c>
    </row>
    <row r="24" spans="1:15" x14ac:dyDescent="0.25">
      <c r="A24" s="2" t="s">
        <v>89</v>
      </c>
      <c r="B24" s="18">
        <v>1985</v>
      </c>
      <c r="C24" s="74">
        <v>31064</v>
      </c>
      <c r="D24" s="75">
        <v>10637</v>
      </c>
      <c r="E24" s="76">
        <v>38415</v>
      </c>
      <c r="F24" s="77">
        <v>8128</v>
      </c>
      <c r="G24" s="78">
        <v>22038</v>
      </c>
      <c r="H24" s="79">
        <v>12219</v>
      </c>
      <c r="I24" s="80">
        <v>12264</v>
      </c>
      <c r="J24" s="81">
        <v>29095</v>
      </c>
      <c r="K24" s="79">
        <v>29121</v>
      </c>
      <c r="L24" s="82">
        <v>7952</v>
      </c>
      <c r="M24" s="83">
        <v>10169</v>
      </c>
      <c r="N24" s="76">
        <v>13504</v>
      </c>
      <c r="O24" s="2" t="s">
        <v>89</v>
      </c>
    </row>
    <row r="25" spans="1:15" x14ac:dyDescent="0.25">
      <c r="A25" s="84" t="s">
        <v>101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84" t="s">
        <v>101</v>
      </c>
    </row>
    <row r="26" spans="1:15" x14ac:dyDescent="0.25">
      <c r="A26" s="3" t="s">
        <v>102</v>
      </c>
      <c r="B26" s="4">
        <f>INT(SUM(C26:N26)*100/12)/100</f>
        <v>16.07</v>
      </c>
      <c r="C26" s="237">
        <v>10.3</v>
      </c>
      <c r="D26" s="238">
        <v>10.199999999999999</v>
      </c>
      <c r="E26" s="239">
        <v>12.7</v>
      </c>
      <c r="F26" s="240">
        <v>20.8</v>
      </c>
      <c r="G26" s="241">
        <v>19.3</v>
      </c>
      <c r="H26" s="242">
        <v>21.6</v>
      </c>
      <c r="I26" s="243">
        <v>22</v>
      </c>
      <c r="J26" s="244">
        <v>22.3</v>
      </c>
      <c r="K26" s="242">
        <v>19.8</v>
      </c>
      <c r="L26" s="245">
        <v>15.6</v>
      </c>
      <c r="M26" s="266">
        <v>10.9</v>
      </c>
      <c r="N26" s="239">
        <v>7.37</v>
      </c>
      <c r="O26" s="3" t="s">
        <v>102</v>
      </c>
    </row>
    <row r="27" spans="1:15" x14ac:dyDescent="0.25">
      <c r="A27" s="2" t="s">
        <v>103</v>
      </c>
      <c r="B27" s="18">
        <f>INT(SUM(C27:N27)*100/12)/100</f>
        <v>15.56</v>
      </c>
      <c r="C27" s="247">
        <v>7.2183333333333337</v>
      </c>
      <c r="D27" s="248">
        <v>7.9016666666666673</v>
      </c>
      <c r="E27" s="249">
        <v>11.513333333333334</v>
      </c>
      <c r="F27" s="250">
        <v>15.303333333333333</v>
      </c>
      <c r="G27" s="251">
        <v>18.323333333333334</v>
      </c>
      <c r="H27" s="252">
        <v>22.033333333333331</v>
      </c>
      <c r="I27" s="253">
        <v>23.93</v>
      </c>
      <c r="J27" s="254">
        <v>23.953333333333333</v>
      </c>
      <c r="K27" s="252">
        <v>21.13</v>
      </c>
      <c r="L27" s="255">
        <v>16.87</v>
      </c>
      <c r="M27" s="256">
        <v>11.32</v>
      </c>
      <c r="N27" s="249">
        <v>7.2533333333333339</v>
      </c>
      <c r="O27" s="2" t="s">
        <v>103</v>
      </c>
    </row>
    <row r="28" spans="1:15" x14ac:dyDescent="0.25">
      <c r="A28" s="2" t="s">
        <v>21</v>
      </c>
      <c r="B28" s="18">
        <f t="shared" ref="B28:N28" si="2">B26-B27</f>
        <v>0.50999999999999979</v>
      </c>
      <c r="C28" s="17">
        <f t="shared" si="2"/>
        <v>3.081666666666667</v>
      </c>
      <c r="D28" s="19">
        <f t="shared" si="2"/>
        <v>2.298333333333332</v>
      </c>
      <c r="E28" s="20">
        <f t="shared" si="2"/>
        <v>1.1866666666666656</v>
      </c>
      <c r="F28" s="21">
        <f t="shared" si="2"/>
        <v>5.4966666666666679</v>
      </c>
      <c r="G28" s="22">
        <f t="shared" si="2"/>
        <v>0.97666666666666657</v>
      </c>
      <c r="H28" s="23">
        <f t="shared" si="2"/>
        <v>-0.43333333333333002</v>
      </c>
      <c r="I28" s="24">
        <f t="shared" si="2"/>
        <v>-1.9299999999999997</v>
      </c>
      <c r="J28" s="25">
        <f t="shared" si="2"/>
        <v>-1.6533333333333324</v>
      </c>
      <c r="K28" s="23">
        <f t="shared" si="2"/>
        <v>-1.3299999999999983</v>
      </c>
      <c r="L28" s="26">
        <f t="shared" si="2"/>
        <v>-1.2700000000000014</v>
      </c>
      <c r="M28" s="27">
        <f t="shared" si="2"/>
        <v>-0.41999999999999993</v>
      </c>
      <c r="N28" s="20">
        <f t="shared" si="2"/>
        <v>0.11666666666666625</v>
      </c>
      <c r="O28" s="2" t="s">
        <v>21</v>
      </c>
    </row>
    <row r="29" spans="1:15" x14ac:dyDescent="0.25">
      <c r="A29" s="2" t="s">
        <v>104</v>
      </c>
      <c r="B29" s="18">
        <v>14.98</v>
      </c>
      <c r="C29" s="17">
        <v>5.61</v>
      </c>
      <c r="D29" s="19">
        <v>6.22</v>
      </c>
      <c r="E29" s="20">
        <v>9.8000000000000007</v>
      </c>
      <c r="F29" s="21">
        <v>12.9</v>
      </c>
      <c r="G29" s="22">
        <v>17</v>
      </c>
      <c r="H29" s="23">
        <v>20</v>
      </c>
      <c r="I29" s="24">
        <v>21.9</v>
      </c>
      <c r="J29" s="25">
        <v>21.6</v>
      </c>
      <c r="K29" s="23">
        <v>18.100000000000001</v>
      </c>
      <c r="L29" s="26">
        <v>13.5</v>
      </c>
      <c r="M29" s="27">
        <v>10.4</v>
      </c>
      <c r="N29" s="20">
        <v>5.63</v>
      </c>
      <c r="O29" s="2" t="s">
        <v>104</v>
      </c>
    </row>
    <row r="30" spans="1:15" x14ac:dyDescent="0.25">
      <c r="A30" s="2" t="s">
        <v>86</v>
      </c>
      <c r="B30" s="231">
        <v>2001</v>
      </c>
      <c r="C30" s="17">
        <v>2006</v>
      </c>
      <c r="D30" s="19">
        <v>2006</v>
      </c>
      <c r="E30" s="20">
        <v>2006</v>
      </c>
      <c r="F30" s="21">
        <v>2001</v>
      </c>
      <c r="G30" s="22">
        <v>2002</v>
      </c>
      <c r="H30" s="23">
        <v>2002</v>
      </c>
      <c r="I30" s="24">
        <v>2002</v>
      </c>
      <c r="J30" s="25">
        <v>2006</v>
      </c>
      <c r="K30" s="23">
        <v>2001</v>
      </c>
      <c r="L30" s="26">
        <v>2003</v>
      </c>
      <c r="M30" s="27">
        <v>2001</v>
      </c>
      <c r="N30" s="20">
        <v>2001</v>
      </c>
      <c r="O30" s="2" t="s">
        <v>86</v>
      </c>
    </row>
    <row r="31" spans="1:15" x14ac:dyDescent="0.25">
      <c r="A31" s="2" t="s">
        <v>105</v>
      </c>
      <c r="B31" s="18">
        <v>16.07</v>
      </c>
      <c r="C31" s="17">
        <v>10.3</v>
      </c>
      <c r="D31" s="19">
        <v>10.6</v>
      </c>
      <c r="E31" s="20">
        <v>14.1</v>
      </c>
      <c r="F31" s="21">
        <v>20.8</v>
      </c>
      <c r="G31" s="22">
        <v>19.3</v>
      </c>
      <c r="H31" s="23">
        <v>23.5</v>
      </c>
      <c r="I31" s="24">
        <v>28.9</v>
      </c>
      <c r="J31" s="25">
        <v>26.9</v>
      </c>
      <c r="K31" s="23">
        <v>23.8</v>
      </c>
      <c r="L31" s="26">
        <v>19.2</v>
      </c>
      <c r="M31" s="27">
        <v>13.1</v>
      </c>
      <c r="N31" s="20">
        <v>8.74</v>
      </c>
      <c r="O31" s="2" t="s">
        <v>105</v>
      </c>
    </row>
    <row r="32" spans="1:15" x14ac:dyDescent="0.25">
      <c r="A32" s="2" t="s">
        <v>86</v>
      </c>
      <c r="B32" s="231">
        <v>2007</v>
      </c>
      <c r="C32" s="17">
        <v>2007</v>
      </c>
      <c r="D32" s="19">
        <v>2002</v>
      </c>
      <c r="E32" s="20">
        <v>2003</v>
      </c>
      <c r="F32" s="21">
        <v>2007</v>
      </c>
      <c r="G32" s="22">
        <v>2007</v>
      </c>
      <c r="H32" s="23">
        <v>2005</v>
      </c>
      <c r="I32" s="24">
        <v>2006</v>
      </c>
      <c r="J32" s="25">
        <v>2003</v>
      </c>
      <c r="K32" s="23">
        <v>2006</v>
      </c>
      <c r="L32" s="26">
        <v>2005</v>
      </c>
      <c r="M32" s="27">
        <v>2006</v>
      </c>
      <c r="N32" s="20">
        <v>2006</v>
      </c>
      <c r="O32" s="2" t="s">
        <v>86</v>
      </c>
    </row>
    <row r="33" spans="1:15" x14ac:dyDescent="0.25">
      <c r="A33" s="3" t="s">
        <v>106</v>
      </c>
      <c r="B33" s="4">
        <v>36.4</v>
      </c>
      <c r="C33" s="5">
        <v>14.9</v>
      </c>
      <c r="D33" s="6">
        <v>15.6</v>
      </c>
      <c r="E33" s="7">
        <v>18.399999999999999</v>
      </c>
      <c r="F33" s="8">
        <v>26.7</v>
      </c>
      <c r="G33" s="9">
        <v>25.8</v>
      </c>
      <c r="H33" s="10">
        <v>27.7</v>
      </c>
      <c r="I33" s="11">
        <v>32</v>
      </c>
      <c r="J33" s="12">
        <v>32.200000000000003</v>
      </c>
      <c r="K33" s="10">
        <v>23.6</v>
      </c>
      <c r="L33" s="13">
        <v>19.899999999999999</v>
      </c>
      <c r="M33" s="14">
        <v>17.2</v>
      </c>
      <c r="N33" s="7">
        <v>14.6</v>
      </c>
      <c r="O33" s="3" t="s">
        <v>106</v>
      </c>
    </row>
    <row r="34" spans="1:15" x14ac:dyDescent="0.25">
      <c r="A34" s="36" t="s">
        <v>89</v>
      </c>
      <c r="B34" s="39">
        <v>38917</v>
      </c>
      <c r="C34" s="40">
        <v>39100</v>
      </c>
      <c r="D34" s="41">
        <v>39130</v>
      </c>
      <c r="E34" s="42">
        <v>39168</v>
      </c>
      <c r="F34" s="43">
        <v>39200</v>
      </c>
      <c r="G34" s="44">
        <v>39227</v>
      </c>
      <c r="H34" s="45">
        <v>39252</v>
      </c>
      <c r="I34" s="46">
        <v>39278</v>
      </c>
      <c r="J34" s="47">
        <v>39299</v>
      </c>
      <c r="K34" s="45">
        <v>39331</v>
      </c>
      <c r="L34" s="48">
        <v>39371</v>
      </c>
      <c r="M34" s="49">
        <v>39388</v>
      </c>
      <c r="N34" s="42">
        <v>39422</v>
      </c>
      <c r="O34" s="36" t="s">
        <v>89</v>
      </c>
    </row>
    <row r="35" spans="1:15" x14ac:dyDescent="0.25">
      <c r="A35" s="2" t="s">
        <v>107</v>
      </c>
      <c r="B35" s="18">
        <v>37.799999999999997</v>
      </c>
      <c r="C35" s="17">
        <v>14.5</v>
      </c>
      <c r="D35" s="19">
        <v>18.2</v>
      </c>
      <c r="E35" s="33">
        <v>22.3</v>
      </c>
      <c r="F35" s="21">
        <v>26.7</v>
      </c>
      <c r="G35" s="22">
        <v>32</v>
      </c>
      <c r="H35" s="23">
        <v>34</v>
      </c>
      <c r="I35" s="24">
        <v>36.4</v>
      </c>
      <c r="J35" s="85">
        <v>37.799999999999997</v>
      </c>
      <c r="K35" s="23">
        <v>30.4</v>
      </c>
      <c r="L35" s="26">
        <v>26.5</v>
      </c>
      <c r="M35" s="27">
        <v>18.8</v>
      </c>
      <c r="N35" s="20">
        <v>15.4</v>
      </c>
      <c r="O35" s="2" t="s">
        <v>107</v>
      </c>
    </row>
    <row r="36" spans="1:15" ht="15.75" thickBot="1" x14ac:dyDescent="0.3">
      <c r="A36" s="50" t="s">
        <v>89</v>
      </c>
      <c r="B36" s="51">
        <v>37843</v>
      </c>
      <c r="C36" s="52" t="s">
        <v>108</v>
      </c>
      <c r="D36" s="53">
        <v>38021</v>
      </c>
      <c r="E36" s="234">
        <v>38427</v>
      </c>
      <c r="F36" s="55">
        <v>39200</v>
      </c>
      <c r="G36" s="56">
        <v>38499</v>
      </c>
      <c r="H36" s="57">
        <v>37065</v>
      </c>
      <c r="I36" s="58">
        <v>38917</v>
      </c>
      <c r="J36" s="214">
        <v>37843</v>
      </c>
      <c r="K36" s="57">
        <v>37884</v>
      </c>
      <c r="L36" s="60" t="s">
        <v>110</v>
      </c>
      <c r="M36" s="61">
        <v>38659</v>
      </c>
      <c r="N36" s="54">
        <v>39056</v>
      </c>
      <c r="O36" s="50" t="s">
        <v>89</v>
      </c>
    </row>
    <row r="37" spans="1:15" ht="15.75" thickTop="1" x14ac:dyDescent="0.25">
      <c r="A37" s="86" t="s">
        <v>112</v>
      </c>
      <c r="B37" s="63">
        <f>INT(SUM(C37:N37)*100/12)/100</f>
        <v>14.92</v>
      </c>
      <c r="C37" s="257">
        <v>9.9</v>
      </c>
      <c r="D37" s="258">
        <v>9.5</v>
      </c>
      <c r="E37" s="259">
        <v>11.5</v>
      </c>
      <c r="F37" s="260">
        <v>19.100000000000001</v>
      </c>
      <c r="G37" s="261">
        <v>17.8</v>
      </c>
      <c r="H37" s="262">
        <v>20</v>
      </c>
      <c r="I37" s="263">
        <v>20.3</v>
      </c>
      <c r="J37" s="264">
        <v>20.9</v>
      </c>
      <c r="K37" s="262">
        <v>18.5</v>
      </c>
      <c r="L37" s="265">
        <v>14.5</v>
      </c>
      <c r="M37" s="246">
        <v>10.199999999999999</v>
      </c>
      <c r="N37" s="259">
        <v>6.9</v>
      </c>
      <c r="O37" s="86" t="s">
        <v>112</v>
      </c>
    </row>
    <row r="38" spans="1:15" x14ac:dyDescent="0.25">
      <c r="A38" s="2" t="s">
        <v>113</v>
      </c>
      <c r="B38" s="18">
        <f>INT(SUM(C38:N38)*100/12)/100</f>
        <v>13.97</v>
      </c>
      <c r="C38" s="247">
        <v>5.7333333333333334</v>
      </c>
      <c r="D38" s="248">
        <v>6.6333333333333329</v>
      </c>
      <c r="E38" s="249">
        <v>9.85</v>
      </c>
      <c r="F38" s="250">
        <v>12.966666666666667</v>
      </c>
      <c r="G38" s="251">
        <v>16.783333333333335</v>
      </c>
      <c r="H38" s="252">
        <v>19.633333333333333</v>
      </c>
      <c r="I38" s="253">
        <v>22.383333333333336</v>
      </c>
      <c r="J38" s="254">
        <v>21.366666666666664</v>
      </c>
      <c r="K38" s="252">
        <v>19.783333333333335</v>
      </c>
      <c r="L38" s="255">
        <v>15.4</v>
      </c>
      <c r="M38" s="256">
        <v>10.083333333333334</v>
      </c>
      <c r="N38" s="249">
        <v>7.083333333333333</v>
      </c>
      <c r="O38" s="2" t="s">
        <v>113</v>
      </c>
    </row>
    <row r="39" spans="1:15" x14ac:dyDescent="0.25">
      <c r="A39" s="2" t="s">
        <v>21</v>
      </c>
      <c r="B39" s="18">
        <f t="shared" ref="B39:N39" si="3">B37-B38</f>
        <v>0.94999999999999929</v>
      </c>
      <c r="C39" s="17">
        <f t="shared" si="3"/>
        <v>4.166666666666667</v>
      </c>
      <c r="D39" s="19">
        <f t="shared" si="3"/>
        <v>2.8666666666666671</v>
      </c>
      <c r="E39" s="20">
        <f t="shared" si="3"/>
        <v>1.6500000000000004</v>
      </c>
      <c r="F39" s="21">
        <f t="shared" si="3"/>
        <v>6.1333333333333346</v>
      </c>
      <c r="G39" s="22">
        <f t="shared" si="3"/>
        <v>1.0166666666666657</v>
      </c>
      <c r="H39" s="23">
        <f t="shared" si="3"/>
        <v>0.36666666666666714</v>
      </c>
      <c r="I39" s="24">
        <f t="shared" si="3"/>
        <v>-2.0833333333333357</v>
      </c>
      <c r="J39" s="25">
        <f t="shared" si="3"/>
        <v>-0.46666666666666501</v>
      </c>
      <c r="K39" s="23">
        <f t="shared" si="3"/>
        <v>-1.283333333333335</v>
      </c>
      <c r="L39" s="26">
        <f t="shared" si="3"/>
        <v>-0.90000000000000036</v>
      </c>
      <c r="M39" s="27">
        <f t="shared" si="3"/>
        <v>0.11666666666666536</v>
      </c>
      <c r="N39" s="20">
        <f t="shared" si="3"/>
        <v>-0.18333333333333268</v>
      </c>
      <c r="O39" s="2" t="s">
        <v>21</v>
      </c>
    </row>
    <row r="40" spans="1:15" x14ac:dyDescent="0.25">
      <c r="A40" s="2" t="s">
        <v>104</v>
      </c>
      <c r="B40" s="16"/>
      <c r="C40" s="17">
        <v>-0.6</v>
      </c>
      <c r="D40" s="19">
        <v>0.5</v>
      </c>
      <c r="E40" s="20">
        <v>6.6</v>
      </c>
      <c r="F40" s="21">
        <v>9.3000000000000007</v>
      </c>
      <c r="G40" s="22">
        <v>13.1</v>
      </c>
      <c r="H40" s="23">
        <v>16.3</v>
      </c>
      <c r="I40" s="24">
        <v>18.100000000000001</v>
      </c>
      <c r="J40" s="25">
        <v>18.7</v>
      </c>
      <c r="K40" s="23">
        <v>16.3</v>
      </c>
      <c r="L40" s="26">
        <v>10</v>
      </c>
      <c r="M40" s="27">
        <v>6.1</v>
      </c>
      <c r="N40" s="20">
        <v>2.2999999999999998</v>
      </c>
      <c r="O40" s="2" t="s">
        <v>104</v>
      </c>
    </row>
    <row r="41" spans="1:15" x14ac:dyDescent="0.25">
      <c r="A41" s="2" t="s">
        <v>86</v>
      </c>
      <c r="B41" s="233"/>
      <c r="C41" s="17">
        <v>1963</v>
      </c>
      <c r="D41" s="19">
        <v>1956</v>
      </c>
      <c r="E41" s="20">
        <v>1970</v>
      </c>
      <c r="F41" s="21">
        <v>1986</v>
      </c>
      <c r="G41" s="22">
        <v>1984</v>
      </c>
      <c r="H41" s="23">
        <v>1991</v>
      </c>
      <c r="I41" s="24">
        <v>1965</v>
      </c>
      <c r="J41" s="25">
        <v>1963</v>
      </c>
      <c r="K41" s="23">
        <v>1986</v>
      </c>
      <c r="L41" s="26">
        <v>1974</v>
      </c>
      <c r="M41" s="27">
        <v>1993</v>
      </c>
      <c r="N41" s="20">
        <v>1963</v>
      </c>
      <c r="O41" s="2" t="s">
        <v>86</v>
      </c>
    </row>
    <row r="42" spans="1:15" x14ac:dyDescent="0.25">
      <c r="A42" s="2" t="s">
        <v>105</v>
      </c>
      <c r="B42" s="16"/>
      <c r="C42" s="17">
        <v>9.9</v>
      </c>
      <c r="D42" s="19">
        <v>11.9</v>
      </c>
      <c r="E42" s="20">
        <v>14.8</v>
      </c>
      <c r="F42" s="21">
        <v>16.8</v>
      </c>
      <c r="G42" s="22">
        <v>20.9</v>
      </c>
      <c r="H42" s="23">
        <v>23.9</v>
      </c>
      <c r="I42" s="24">
        <v>27.3</v>
      </c>
      <c r="J42" s="25">
        <v>27.9</v>
      </c>
      <c r="K42" s="23">
        <v>23.9</v>
      </c>
      <c r="L42" s="26">
        <v>18.100000000000001</v>
      </c>
      <c r="M42" s="27">
        <v>13.1</v>
      </c>
      <c r="N42" s="20">
        <v>10</v>
      </c>
      <c r="O42" s="2" t="s">
        <v>105</v>
      </c>
    </row>
    <row r="43" spans="1:15" x14ac:dyDescent="0.25">
      <c r="A43" s="2" t="s">
        <v>86</v>
      </c>
      <c r="B43" s="233"/>
      <c r="C43" s="17">
        <v>2007</v>
      </c>
      <c r="D43" s="19">
        <v>1990</v>
      </c>
      <c r="E43" s="20">
        <v>1948</v>
      </c>
      <c r="F43" s="21">
        <v>1949</v>
      </c>
      <c r="G43" s="22">
        <v>1947</v>
      </c>
      <c r="H43" s="23">
        <v>1976</v>
      </c>
      <c r="I43" s="24">
        <v>2006</v>
      </c>
      <c r="J43" s="25">
        <v>1947</v>
      </c>
      <c r="K43" s="23">
        <v>1959</v>
      </c>
      <c r="L43" s="26">
        <v>2001</v>
      </c>
      <c r="M43" s="27">
        <v>1994</v>
      </c>
      <c r="N43" s="20">
        <v>1974</v>
      </c>
      <c r="O43" s="2" t="s">
        <v>86</v>
      </c>
    </row>
    <row r="44" spans="1:15" x14ac:dyDescent="0.25">
      <c r="A44" s="3" t="s">
        <v>106</v>
      </c>
      <c r="B44" s="4">
        <v>35.9</v>
      </c>
      <c r="C44" s="5">
        <v>14.5</v>
      </c>
      <c r="D44" s="6">
        <v>14.9</v>
      </c>
      <c r="E44" s="7">
        <v>17</v>
      </c>
      <c r="F44" s="8">
        <v>24.7</v>
      </c>
      <c r="G44" s="9">
        <v>24.6</v>
      </c>
      <c r="H44" s="10">
        <v>27.3</v>
      </c>
      <c r="I44" s="11">
        <v>31.1</v>
      </c>
      <c r="J44" s="12">
        <v>31</v>
      </c>
      <c r="K44" s="10">
        <v>23.1</v>
      </c>
      <c r="L44" s="13">
        <v>19.5</v>
      </c>
      <c r="M44" s="14">
        <v>16.2</v>
      </c>
      <c r="N44" s="7">
        <v>14.1</v>
      </c>
      <c r="O44" s="3" t="s">
        <v>106</v>
      </c>
    </row>
    <row r="45" spans="1:15" x14ac:dyDescent="0.25">
      <c r="A45" s="36" t="s">
        <v>89</v>
      </c>
      <c r="B45" s="39">
        <v>38917</v>
      </c>
      <c r="C45" s="40">
        <v>39100</v>
      </c>
      <c r="D45" s="41">
        <v>39130</v>
      </c>
      <c r="E45" s="42">
        <v>39152</v>
      </c>
      <c r="F45" s="43">
        <v>39200</v>
      </c>
      <c r="G45" s="44">
        <v>39226</v>
      </c>
      <c r="H45" s="45">
        <v>39252</v>
      </c>
      <c r="I45" s="46">
        <v>39278</v>
      </c>
      <c r="J45" s="47">
        <v>39299</v>
      </c>
      <c r="K45" s="45">
        <v>39331</v>
      </c>
      <c r="L45" s="48">
        <v>39362</v>
      </c>
      <c r="M45" s="49">
        <v>39388</v>
      </c>
      <c r="N45" s="42">
        <v>39422</v>
      </c>
      <c r="O45" s="36" t="s">
        <v>89</v>
      </c>
    </row>
    <row r="46" spans="1:15" x14ac:dyDescent="0.25">
      <c r="A46" s="2" t="s">
        <v>22</v>
      </c>
      <c r="B46" s="18">
        <v>37.799999999999997</v>
      </c>
      <c r="C46" s="17">
        <v>17.2</v>
      </c>
      <c r="D46" s="19">
        <v>19.899999999999999</v>
      </c>
      <c r="E46" s="20">
        <v>22.9</v>
      </c>
      <c r="F46" s="21">
        <v>29.3</v>
      </c>
      <c r="G46" s="22">
        <v>32.4</v>
      </c>
      <c r="H46" s="23">
        <v>35</v>
      </c>
      <c r="I46" s="24">
        <v>37.799999999999997</v>
      </c>
      <c r="J46" s="85">
        <v>37.299999999999997</v>
      </c>
      <c r="K46" s="23">
        <v>32.799999999999997</v>
      </c>
      <c r="L46" s="26">
        <v>27</v>
      </c>
      <c r="M46" s="27">
        <v>21.8</v>
      </c>
      <c r="N46" s="20">
        <v>16.100000000000001</v>
      </c>
      <c r="O46" s="2" t="s">
        <v>22</v>
      </c>
    </row>
    <row r="47" spans="1:15" x14ac:dyDescent="0.25">
      <c r="A47" s="2" t="s">
        <v>89</v>
      </c>
      <c r="B47" s="39">
        <v>19176</v>
      </c>
      <c r="C47" s="74">
        <v>13159</v>
      </c>
      <c r="D47" s="75">
        <v>18311</v>
      </c>
      <c r="E47" s="76">
        <v>19443</v>
      </c>
      <c r="F47" s="77">
        <v>18004</v>
      </c>
      <c r="G47" s="78">
        <v>19504</v>
      </c>
      <c r="H47" s="23">
        <v>1947</v>
      </c>
      <c r="I47" s="80">
        <v>19176</v>
      </c>
      <c r="J47" s="47">
        <v>37843</v>
      </c>
      <c r="K47" s="79">
        <v>18145</v>
      </c>
      <c r="L47" s="82">
        <v>7952</v>
      </c>
      <c r="M47" s="83">
        <v>10169</v>
      </c>
      <c r="N47" s="76">
        <v>36867</v>
      </c>
      <c r="O47" s="2" t="s">
        <v>89</v>
      </c>
    </row>
    <row r="48" spans="1:15" x14ac:dyDescent="0.25">
      <c r="A48" s="15" t="s">
        <v>114</v>
      </c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 t="s">
        <v>114</v>
      </c>
    </row>
    <row r="49" spans="1:15" x14ac:dyDescent="0.25">
      <c r="A49" s="3" t="s">
        <v>115</v>
      </c>
      <c r="B49" s="4">
        <f>INT(SUM(C49:N49)*100/12)/100</f>
        <v>11.79</v>
      </c>
      <c r="C49" s="237">
        <f t="shared" ref="C49:N50" si="4">(C3+C26)/2</f>
        <v>7.8800000000000008</v>
      </c>
      <c r="D49" s="238">
        <f t="shared" si="4"/>
        <v>7.2050000000000001</v>
      </c>
      <c r="E49" s="239">
        <f t="shared" si="4"/>
        <v>7.9449999999999994</v>
      </c>
      <c r="F49" s="240">
        <f t="shared" si="4"/>
        <v>13.315000000000001</v>
      </c>
      <c r="G49" s="241">
        <f t="shared" si="4"/>
        <v>14.59</v>
      </c>
      <c r="H49" s="242">
        <f t="shared" si="4"/>
        <v>17.3</v>
      </c>
      <c r="I49" s="243">
        <f t="shared" si="4"/>
        <v>17.55</v>
      </c>
      <c r="J49" s="244">
        <f t="shared" si="4"/>
        <v>17.399999999999999</v>
      </c>
      <c r="K49" s="242">
        <f t="shared" si="4"/>
        <v>15.05</v>
      </c>
      <c r="L49" s="245">
        <f t="shared" si="4"/>
        <v>11.36</v>
      </c>
      <c r="M49" s="266">
        <f t="shared" si="4"/>
        <v>7.38</v>
      </c>
      <c r="N49" s="267">
        <f t="shared" si="4"/>
        <v>4.5650000000000004</v>
      </c>
      <c r="O49" s="3" t="s">
        <v>115</v>
      </c>
    </row>
    <row r="50" spans="1:15" x14ac:dyDescent="0.25">
      <c r="A50" s="30" t="s">
        <v>116</v>
      </c>
      <c r="B50" s="18">
        <f>INT(SUM(C50:N50)*100/12)/100</f>
        <v>11.31</v>
      </c>
      <c r="C50" s="247">
        <f t="shared" si="4"/>
        <v>4.5505000000000004</v>
      </c>
      <c r="D50" s="248">
        <f t="shared" si="4"/>
        <v>4.8661666666666665</v>
      </c>
      <c r="E50" s="249">
        <f t="shared" si="4"/>
        <v>7.3574999999999999</v>
      </c>
      <c r="F50" s="250">
        <f t="shared" si="4"/>
        <v>10.089166666666667</v>
      </c>
      <c r="G50" s="251">
        <f t="shared" si="4"/>
        <v>13.319166666666668</v>
      </c>
      <c r="H50" s="252">
        <f t="shared" si="4"/>
        <v>16.664999999999999</v>
      </c>
      <c r="I50" s="253">
        <f t="shared" si="4"/>
        <v>18.740000000000002</v>
      </c>
      <c r="J50" s="254">
        <f t="shared" si="4"/>
        <v>18.716666666666669</v>
      </c>
      <c r="K50" s="252">
        <f t="shared" si="4"/>
        <v>15.931666666666667</v>
      </c>
      <c r="L50" s="255">
        <f t="shared" si="4"/>
        <v>13.125</v>
      </c>
      <c r="M50" s="256">
        <f t="shared" si="4"/>
        <v>7.7758333333333329</v>
      </c>
      <c r="N50" s="249">
        <f t="shared" si="4"/>
        <v>4.6958333333333337</v>
      </c>
      <c r="O50" s="30" t="s">
        <v>116</v>
      </c>
    </row>
    <row r="51" spans="1:15" x14ac:dyDescent="0.25">
      <c r="A51" s="30" t="s">
        <v>21</v>
      </c>
      <c r="B51" s="18">
        <f t="shared" ref="B51:N51" si="5">B49-B50</f>
        <v>0.47999999999999865</v>
      </c>
      <c r="C51" s="17">
        <f t="shared" si="5"/>
        <v>3.3295000000000003</v>
      </c>
      <c r="D51" s="19">
        <f t="shared" si="5"/>
        <v>2.3388333333333335</v>
      </c>
      <c r="E51" s="20">
        <f t="shared" si="5"/>
        <v>0.58749999999999947</v>
      </c>
      <c r="F51" s="21">
        <f t="shared" si="5"/>
        <v>3.225833333333334</v>
      </c>
      <c r="G51" s="22">
        <f t="shared" si="5"/>
        <v>1.2708333333333321</v>
      </c>
      <c r="H51" s="23">
        <f t="shared" si="5"/>
        <v>0.63500000000000156</v>
      </c>
      <c r="I51" s="24">
        <f t="shared" si="5"/>
        <v>-1.1900000000000013</v>
      </c>
      <c r="J51" s="25">
        <f t="shared" si="5"/>
        <v>-1.31666666666667</v>
      </c>
      <c r="K51" s="23">
        <f t="shared" si="5"/>
        <v>-0.88166666666666593</v>
      </c>
      <c r="L51" s="26">
        <f t="shared" si="5"/>
        <v>-1.7650000000000006</v>
      </c>
      <c r="M51" s="27">
        <f t="shared" si="5"/>
        <v>-0.39583333333333304</v>
      </c>
      <c r="N51" s="20">
        <f t="shared" si="5"/>
        <v>-0.13083333333333336</v>
      </c>
      <c r="O51" s="30" t="s">
        <v>21</v>
      </c>
    </row>
    <row r="52" spans="1:15" x14ac:dyDescent="0.25">
      <c r="A52" s="30" t="s">
        <v>117</v>
      </c>
      <c r="B52" s="18">
        <v>11.03</v>
      </c>
      <c r="C52" s="17">
        <v>3.113</v>
      </c>
      <c r="D52" s="19">
        <v>3.34</v>
      </c>
      <c r="E52" s="20">
        <v>5.91</v>
      </c>
      <c r="F52" s="21">
        <v>8.34</v>
      </c>
      <c r="G52" s="22">
        <v>12.715</v>
      </c>
      <c r="H52" s="23">
        <v>15.45</v>
      </c>
      <c r="I52" s="24">
        <v>16.95</v>
      </c>
      <c r="J52" s="25">
        <v>17.350000000000001</v>
      </c>
      <c r="K52" s="23">
        <v>13.94</v>
      </c>
      <c r="L52" s="26">
        <v>8.9600000000000009</v>
      </c>
      <c r="M52" s="27">
        <v>6.98</v>
      </c>
      <c r="N52" s="20">
        <v>3.13</v>
      </c>
      <c r="O52" s="30" t="s">
        <v>117</v>
      </c>
    </row>
    <row r="53" spans="1:15" x14ac:dyDescent="0.25">
      <c r="A53" s="30" t="s">
        <v>86</v>
      </c>
      <c r="B53" s="18">
        <v>2003</v>
      </c>
      <c r="C53" s="17">
        <v>2006</v>
      </c>
      <c r="D53" s="19">
        <v>2003</v>
      </c>
      <c r="E53" s="20">
        <v>2006</v>
      </c>
      <c r="F53" s="21">
        <v>2001</v>
      </c>
      <c r="G53" s="22">
        <v>2004</v>
      </c>
      <c r="H53" s="23">
        <v>2002</v>
      </c>
      <c r="I53" s="24">
        <v>2002</v>
      </c>
      <c r="J53" s="25">
        <v>2006</v>
      </c>
      <c r="K53" s="23">
        <v>2001</v>
      </c>
      <c r="L53" s="26">
        <v>2003</v>
      </c>
      <c r="M53" s="27">
        <v>2005</v>
      </c>
      <c r="N53" s="20">
        <v>2001</v>
      </c>
      <c r="O53" s="30" t="s">
        <v>86</v>
      </c>
    </row>
    <row r="54" spans="1:15" x14ac:dyDescent="0.25">
      <c r="A54" s="30" t="s">
        <v>118</v>
      </c>
      <c r="B54" s="18">
        <v>11.85</v>
      </c>
      <c r="C54" s="17">
        <v>7.88</v>
      </c>
      <c r="D54" s="19">
        <v>7.84</v>
      </c>
      <c r="E54" s="20">
        <v>8.66</v>
      </c>
      <c r="F54" s="21">
        <v>13.315</v>
      </c>
      <c r="G54" s="22">
        <v>14.59</v>
      </c>
      <c r="H54" s="23">
        <v>17.600000000000001</v>
      </c>
      <c r="I54" s="24">
        <v>22.1</v>
      </c>
      <c r="J54" s="25">
        <v>20.350000000000001</v>
      </c>
      <c r="K54" s="23">
        <v>18.850000000000001</v>
      </c>
      <c r="L54" s="26">
        <v>15.5</v>
      </c>
      <c r="M54" s="27">
        <v>9.32</v>
      </c>
      <c r="N54" s="20">
        <v>6.22</v>
      </c>
      <c r="O54" s="30" t="s">
        <v>118</v>
      </c>
    </row>
    <row r="55" spans="1:15" ht="15.75" thickBot="1" x14ac:dyDescent="0.3">
      <c r="A55" s="88" t="s">
        <v>86</v>
      </c>
      <c r="B55" s="89">
        <v>2006</v>
      </c>
      <c r="C55" s="90">
        <v>2007</v>
      </c>
      <c r="D55" s="91">
        <v>2002</v>
      </c>
      <c r="E55" s="92">
        <v>2003</v>
      </c>
      <c r="F55" s="93">
        <v>2007</v>
      </c>
      <c r="G55" s="94">
        <v>2007</v>
      </c>
      <c r="H55" s="95">
        <v>2005</v>
      </c>
      <c r="I55" s="96">
        <v>2006</v>
      </c>
      <c r="J55" s="97">
        <v>2003</v>
      </c>
      <c r="K55" s="95">
        <v>2006</v>
      </c>
      <c r="L55" s="98">
        <v>2005</v>
      </c>
      <c r="M55" s="99">
        <v>2006</v>
      </c>
      <c r="N55" s="92">
        <v>2002</v>
      </c>
      <c r="O55" s="88" t="s">
        <v>86</v>
      </c>
    </row>
    <row r="56" spans="1:15" ht="15.75" thickTop="1" x14ac:dyDescent="0.25">
      <c r="A56" s="100" t="s">
        <v>119</v>
      </c>
      <c r="B56" s="63">
        <f>INT(SUM(C56:N56)*100/12)/100</f>
        <v>11.32</v>
      </c>
      <c r="C56" s="257">
        <f t="shared" ref="C56:N57" si="6">(C14+C37)/2</f>
        <v>7.7</v>
      </c>
      <c r="D56" s="258">
        <f t="shared" si="6"/>
        <v>6.9</v>
      </c>
      <c r="E56" s="259">
        <f t="shared" si="6"/>
        <v>7.7</v>
      </c>
      <c r="F56" s="260">
        <f t="shared" si="6"/>
        <v>12.65</v>
      </c>
      <c r="G56" s="261">
        <f t="shared" si="6"/>
        <v>13.75</v>
      </c>
      <c r="H56" s="262">
        <f t="shared" si="6"/>
        <v>16.25</v>
      </c>
      <c r="I56" s="263">
        <f t="shared" si="6"/>
        <v>16.75</v>
      </c>
      <c r="J56" s="264">
        <f t="shared" si="6"/>
        <v>16.7</v>
      </c>
      <c r="K56" s="262">
        <f t="shared" si="6"/>
        <v>14.5</v>
      </c>
      <c r="L56" s="265">
        <f t="shared" si="6"/>
        <v>11.1</v>
      </c>
      <c r="M56" s="246">
        <f t="shared" si="6"/>
        <v>7.4499999999999993</v>
      </c>
      <c r="N56" s="259">
        <f t="shared" si="6"/>
        <v>4.45</v>
      </c>
      <c r="O56" s="100" t="s">
        <v>119</v>
      </c>
    </row>
    <row r="57" spans="1:15" x14ac:dyDescent="0.25">
      <c r="A57" s="2" t="s">
        <v>120</v>
      </c>
      <c r="B57" s="18">
        <f>INT(SUM(C57:N57)*100/12)/100</f>
        <v>10.31</v>
      </c>
      <c r="C57" s="247">
        <f t="shared" si="6"/>
        <v>3.35</v>
      </c>
      <c r="D57" s="248">
        <f t="shared" si="6"/>
        <v>3.8666666666666663</v>
      </c>
      <c r="E57" s="249">
        <f t="shared" si="6"/>
        <v>6.3666666666666663</v>
      </c>
      <c r="F57" s="250">
        <f t="shared" si="6"/>
        <v>8.8416666666666668</v>
      </c>
      <c r="G57" s="251">
        <f t="shared" si="6"/>
        <v>12.458333333333334</v>
      </c>
      <c r="H57" s="252">
        <f t="shared" si="6"/>
        <v>15.058333333333334</v>
      </c>
      <c r="I57" s="253">
        <f t="shared" si="6"/>
        <v>17.633333333333333</v>
      </c>
      <c r="J57" s="254">
        <f t="shared" si="6"/>
        <v>17</v>
      </c>
      <c r="K57" s="252">
        <f t="shared" si="6"/>
        <v>15.508333333333335</v>
      </c>
      <c r="L57" s="255">
        <f t="shared" si="6"/>
        <v>11.8</v>
      </c>
      <c r="M57" s="256">
        <f t="shared" si="6"/>
        <v>7.2416666666666671</v>
      </c>
      <c r="N57" s="249">
        <f t="shared" si="6"/>
        <v>4.6666666666666661</v>
      </c>
      <c r="O57" s="2" t="s">
        <v>120</v>
      </c>
    </row>
    <row r="58" spans="1:15" x14ac:dyDescent="0.25">
      <c r="A58" s="30" t="s">
        <v>21</v>
      </c>
      <c r="B58" s="18">
        <f t="shared" ref="B58:N58" si="7">B56-B57</f>
        <v>1.0099999999999998</v>
      </c>
      <c r="C58" s="17">
        <f t="shared" si="7"/>
        <v>4.3499999999999996</v>
      </c>
      <c r="D58" s="19">
        <f t="shared" si="7"/>
        <v>3.0333333333333341</v>
      </c>
      <c r="E58" s="20">
        <f t="shared" si="7"/>
        <v>1.3333333333333339</v>
      </c>
      <c r="F58" s="21">
        <f t="shared" si="7"/>
        <v>3.8083333333333336</v>
      </c>
      <c r="G58" s="22">
        <f t="shared" si="7"/>
        <v>1.2916666666666661</v>
      </c>
      <c r="H58" s="23">
        <f t="shared" si="7"/>
        <v>1.1916666666666664</v>
      </c>
      <c r="I58" s="24">
        <f t="shared" si="7"/>
        <v>-0.88333333333333286</v>
      </c>
      <c r="J58" s="25">
        <f t="shared" si="7"/>
        <v>-0.30000000000000071</v>
      </c>
      <c r="K58" s="23">
        <f t="shared" si="7"/>
        <v>-1.0083333333333346</v>
      </c>
      <c r="L58" s="26">
        <f t="shared" si="7"/>
        <v>-0.70000000000000107</v>
      </c>
      <c r="M58" s="27">
        <f t="shared" si="7"/>
        <v>0.20833333333333215</v>
      </c>
      <c r="N58" s="20">
        <f t="shared" si="7"/>
        <v>-0.2166666666666659</v>
      </c>
      <c r="O58" s="30" t="s">
        <v>21</v>
      </c>
    </row>
    <row r="59" spans="1:15" x14ac:dyDescent="0.25">
      <c r="A59" s="30" t="s">
        <v>117</v>
      </c>
      <c r="B59" s="16"/>
      <c r="C59" s="17">
        <v>-3.1</v>
      </c>
      <c r="D59" s="19">
        <v>-3.6</v>
      </c>
      <c r="E59" s="20">
        <v>3.4</v>
      </c>
      <c r="F59" s="21">
        <v>6.3</v>
      </c>
      <c r="G59" s="22">
        <v>9.6999999999999993</v>
      </c>
      <c r="H59" s="23">
        <v>12.5</v>
      </c>
      <c r="I59" s="24">
        <v>14.9</v>
      </c>
      <c r="J59" s="25">
        <v>14.9</v>
      </c>
      <c r="K59" s="23">
        <v>11.9</v>
      </c>
      <c r="L59" s="26">
        <v>7.6</v>
      </c>
      <c r="M59" s="27">
        <v>3.7</v>
      </c>
      <c r="N59" s="20">
        <v>0</v>
      </c>
      <c r="O59" s="30" t="s">
        <v>117</v>
      </c>
    </row>
    <row r="60" spans="1:15" x14ac:dyDescent="0.25">
      <c r="A60" s="30" t="s">
        <v>86</v>
      </c>
      <c r="B60" s="16"/>
      <c r="C60" s="17">
        <v>1963</v>
      </c>
      <c r="D60" s="19">
        <v>1956</v>
      </c>
      <c r="E60" s="20">
        <v>1955</v>
      </c>
      <c r="F60" s="21">
        <v>1986</v>
      </c>
      <c r="G60" s="22">
        <v>1984</v>
      </c>
      <c r="H60" s="23">
        <v>1972</v>
      </c>
      <c r="I60" s="24" t="s">
        <v>99</v>
      </c>
      <c r="J60" s="25">
        <v>1956</v>
      </c>
      <c r="K60" s="23">
        <v>1986</v>
      </c>
      <c r="L60" s="26">
        <v>1974</v>
      </c>
      <c r="M60" s="27">
        <v>1993</v>
      </c>
      <c r="N60" s="20">
        <v>1993</v>
      </c>
      <c r="O60" s="30" t="s">
        <v>86</v>
      </c>
    </row>
    <row r="61" spans="1:15" x14ac:dyDescent="0.25">
      <c r="A61" s="30" t="s">
        <v>118</v>
      </c>
      <c r="B61" s="16"/>
      <c r="C61" s="17">
        <v>7.7</v>
      </c>
      <c r="D61" s="19">
        <v>8.6</v>
      </c>
      <c r="E61" s="20">
        <v>9.9</v>
      </c>
      <c r="F61" s="21">
        <v>12.65</v>
      </c>
      <c r="G61" s="22">
        <v>15.1</v>
      </c>
      <c r="H61" s="23">
        <v>17.8</v>
      </c>
      <c r="I61" s="24">
        <v>21.3</v>
      </c>
      <c r="J61" s="25">
        <v>21.1</v>
      </c>
      <c r="K61" s="23">
        <v>18.600000000000001</v>
      </c>
      <c r="L61" s="26">
        <v>15</v>
      </c>
      <c r="M61" s="27">
        <v>11.2</v>
      </c>
      <c r="N61" s="20">
        <v>8</v>
      </c>
      <c r="O61" s="30" t="s">
        <v>118</v>
      </c>
    </row>
    <row r="62" spans="1:15" x14ac:dyDescent="0.25">
      <c r="A62" s="88" t="s">
        <v>86</v>
      </c>
      <c r="B62" s="101"/>
      <c r="C62" s="90">
        <v>2007</v>
      </c>
      <c r="D62" s="91">
        <v>1990</v>
      </c>
      <c r="E62" s="92" t="s">
        <v>99</v>
      </c>
      <c r="F62" s="93">
        <v>2007</v>
      </c>
      <c r="G62" s="94">
        <v>1947</v>
      </c>
      <c r="H62" s="95">
        <v>1976</v>
      </c>
      <c r="I62" s="96">
        <v>2006</v>
      </c>
      <c r="J62" s="97">
        <v>1947</v>
      </c>
      <c r="K62" s="95">
        <v>1949</v>
      </c>
      <c r="L62" s="98">
        <v>2001</v>
      </c>
      <c r="M62" s="99">
        <v>1994</v>
      </c>
      <c r="N62" s="92">
        <v>1974</v>
      </c>
      <c r="O62" s="88" t="s">
        <v>86</v>
      </c>
    </row>
    <row r="63" spans="1:15" x14ac:dyDescent="0.25">
      <c r="A63" s="15" t="s">
        <v>121</v>
      </c>
      <c r="B63" s="16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 t="s">
        <v>121</v>
      </c>
    </row>
    <row r="64" spans="1:15" x14ac:dyDescent="0.25">
      <c r="A64" s="3" t="s">
        <v>122</v>
      </c>
      <c r="B64" s="4">
        <f>SUM(C64:N64)</f>
        <v>37</v>
      </c>
      <c r="C64" s="5">
        <v>5</v>
      </c>
      <c r="D64" s="6">
        <v>6</v>
      </c>
      <c r="E64" s="7">
        <v>4</v>
      </c>
      <c r="F64" s="8">
        <v>0</v>
      </c>
      <c r="G64" s="9">
        <v>0</v>
      </c>
      <c r="H64" s="10">
        <v>0</v>
      </c>
      <c r="I64" s="11">
        <v>0</v>
      </c>
      <c r="J64" s="12">
        <v>0</v>
      </c>
      <c r="K64" s="10">
        <v>0</v>
      </c>
      <c r="L64" s="13">
        <v>3</v>
      </c>
      <c r="M64" s="14">
        <v>6</v>
      </c>
      <c r="N64" s="7">
        <v>13</v>
      </c>
      <c r="O64" s="3" t="s">
        <v>122</v>
      </c>
    </row>
    <row r="65" spans="1:15" x14ac:dyDescent="0.25">
      <c r="A65" s="2" t="s">
        <v>123</v>
      </c>
      <c r="B65" s="18">
        <f>SUM(C65:N65)</f>
        <v>50.940000000000005</v>
      </c>
      <c r="C65" s="247">
        <v>10.833333333333334</v>
      </c>
      <c r="D65" s="248">
        <v>10.833333333333334</v>
      </c>
      <c r="E65" s="249">
        <v>8.6666666666666661</v>
      </c>
      <c r="F65" s="250">
        <v>3.8333333333333335</v>
      </c>
      <c r="G65" s="251">
        <v>0.16666666666666666</v>
      </c>
      <c r="H65" s="252">
        <v>0</v>
      </c>
      <c r="I65" s="253">
        <v>0</v>
      </c>
      <c r="J65" s="254">
        <v>0</v>
      </c>
      <c r="K65" s="252">
        <v>0</v>
      </c>
      <c r="L65" s="255">
        <v>1.3333333333333333</v>
      </c>
      <c r="M65" s="256">
        <v>3.6066666666666669</v>
      </c>
      <c r="N65" s="249">
        <v>11.666666666666666</v>
      </c>
      <c r="O65" s="2" t="s">
        <v>123</v>
      </c>
    </row>
    <row r="66" spans="1:15" x14ac:dyDescent="0.25">
      <c r="A66" s="2" t="s">
        <v>124</v>
      </c>
      <c r="B66" s="18">
        <v>69</v>
      </c>
      <c r="C66" s="17">
        <v>14</v>
      </c>
      <c r="D66" s="19">
        <v>18</v>
      </c>
      <c r="E66" s="20">
        <v>15</v>
      </c>
      <c r="F66" s="21">
        <v>9</v>
      </c>
      <c r="G66" s="22">
        <v>1</v>
      </c>
      <c r="H66" s="23">
        <v>0</v>
      </c>
      <c r="I66" s="24">
        <v>0</v>
      </c>
      <c r="J66" s="25">
        <v>0</v>
      </c>
      <c r="K66" s="23">
        <v>0</v>
      </c>
      <c r="L66" s="26">
        <v>7</v>
      </c>
      <c r="M66" s="27">
        <v>8</v>
      </c>
      <c r="N66" s="20">
        <v>19</v>
      </c>
      <c r="O66" s="2" t="s">
        <v>124</v>
      </c>
    </row>
    <row r="67" spans="1:15" x14ac:dyDescent="0.25">
      <c r="A67" s="2" t="s">
        <v>86</v>
      </c>
      <c r="B67" s="18">
        <v>2003</v>
      </c>
      <c r="C67" s="17">
        <v>2003</v>
      </c>
      <c r="D67" s="19">
        <v>2003</v>
      </c>
      <c r="E67" s="20">
        <v>2006</v>
      </c>
      <c r="F67" s="21">
        <v>2003</v>
      </c>
      <c r="G67" s="22">
        <v>2005</v>
      </c>
      <c r="H67" s="23"/>
      <c r="I67" s="24"/>
      <c r="J67" s="25"/>
      <c r="K67" s="23"/>
      <c r="L67" s="26">
        <v>2003</v>
      </c>
      <c r="M67" s="27">
        <v>2005</v>
      </c>
      <c r="N67" s="20">
        <v>2001</v>
      </c>
      <c r="O67" s="2" t="s">
        <v>86</v>
      </c>
    </row>
    <row r="68" spans="1:15" x14ac:dyDescent="0.25">
      <c r="A68" s="2" t="s">
        <v>125</v>
      </c>
      <c r="B68" s="18">
        <v>34</v>
      </c>
      <c r="C68" s="17">
        <v>5</v>
      </c>
      <c r="D68" s="19">
        <v>6</v>
      </c>
      <c r="E68" s="20">
        <v>2</v>
      </c>
      <c r="F68" s="21">
        <v>0</v>
      </c>
      <c r="G68" s="22">
        <v>0</v>
      </c>
      <c r="H68" s="23">
        <v>0</v>
      </c>
      <c r="I68" s="24">
        <v>0</v>
      </c>
      <c r="J68" s="25">
        <v>0</v>
      </c>
      <c r="K68" s="23">
        <v>0</v>
      </c>
      <c r="L68" s="26">
        <v>0</v>
      </c>
      <c r="M68" s="27">
        <v>0</v>
      </c>
      <c r="N68" s="20">
        <v>7</v>
      </c>
      <c r="O68" s="2" t="s">
        <v>125</v>
      </c>
    </row>
    <row r="69" spans="1:15" x14ac:dyDescent="0.25">
      <c r="A69" s="2" t="s">
        <v>126</v>
      </c>
      <c r="B69" s="18">
        <v>2002</v>
      </c>
      <c r="C69" s="17">
        <v>2007</v>
      </c>
      <c r="D69" s="19">
        <v>2007</v>
      </c>
      <c r="E69" s="20">
        <v>2001</v>
      </c>
      <c r="F69" s="21">
        <v>2007</v>
      </c>
      <c r="G69" s="22">
        <v>2006</v>
      </c>
      <c r="H69" s="23"/>
      <c r="I69" s="24"/>
      <c r="J69" s="25"/>
      <c r="K69" s="23"/>
      <c r="L69" s="26">
        <v>2006</v>
      </c>
      <c r="M69" s="27">
        <v>2002</v>
      </c>
      <c r="N69" s="20">
        <v>2002</v>
      </c>
      <c r="O69" s="2" t="s">
        <v>126</v>
      </c>
    </row>
    <row r="70" spans="1:15" x14ac:dyDescent="0.25">
      <c r="A70" s="2" t="s">
        <v>127</v>
      </c>
      <c r="B70" s="102">
        <v>39376</v>
      </c>
      <c r="C70" s="17"/>
      <c r="D70" s="19"/>
      <c r="E70" s="20"/>
      <c r="F70" s="21"/>
      <c r="G70" s="22"/>
      <c r="H70" s="23"/>
      <c r="I70" s="24"/>
      <c r="J70" s="25"/>
      <c r="K70" s="23"/>
      <c r="L70" s="26"/>
      <c r="M70" s="27"/>
      <c r="N70" s="20"/>
      <c r="O70" s="2"/>
    </row>
    <row r="71" spans="1:15" x14ac:dyDescent="0.25">
      <c r="A71" s="2" t="s">
        <v>128</v>
      </c>
      <c r="B71" s="39">
        <v>37913</v>
      </c>
      <c r="C71" s="17"/>
      <c r="D71" s="19"/>
      <c r="E71" s="20"/>
      <c r="F71" s="21"/>
      <c r="G71" s="22"/>
      <c r="H71" s="23"/>
      <c r="I71" s="24"/>
      <c r="J71" s="25"/>
      <c r="K71" s="23"/>
      <c r="L71" s="26"/>
      <c r="M71" s="27"/>
      <c r="N71" s="20"/>
      <c r="O71" s="2"/>
    </row>
    <row r="72" spans="1:15" x14ac:dyDescent="0.25">
      <c r="A72" s="2" t="s">
        <v>129</v>
      </c>
      <c r="B72" s="39">
        <v>38673</v>
      </c>
      <c r="C72" s="17"/>
      <c r="D72" s="19"/>
      <c r="E72" s="20"/>
      <c r="F72" s="21"/>
      <c r="G72" s="22"/>
      <c r="H72" s="23"/>
      <c r="I72" s="24"/>
      <c r="J72" s="25"/>
      <c r="K72" s="23"/>
      <c r="L72" s="26"/>
      <c r="M72" s="27"/>
      <c r="N72" s="20"/>
      <c r="O72" s="2"/>
    </row>
    <row r="73" spans="1:15" x14ac:dyDescent="0.25">
      <c r="A73" s="2" t="s">
        <v>130</v>
      </c>
      <c r="B73" s="102">
        <v>39164</v>
      </c>
      <c r="C73" s="17"/>
      <c r="D73" s="19"/>
      <c r="E73" s="20"/>
      <c r="F73" s="21"/>
      <c r="G73" s="22"/>
      <c r="H73" s="23"/>
      <c r="I73" s="24"/>
      <c r="J73" s="25"/>
      <c r="K73" s="23"/>
      <c r="L73" s="26"/>
      <c r="M73" s="27"/>
      <c r="N73" s="20"/>
      <c r="O73" s="2"/>
    </row>
    <row r="74" spans="1:15" x14ac:dyDescent="0.25">
      <c r="A74" s="2" t="s">
        <v>131</v>
      </c>
      <c r="B74" s="39">
        <v>39164</v>
      </c>
      <c r="C74" s="17"/>
      <c r="D74" s="19"/>
      <c r="E74" s="20"/>
      <c r="F74" s="21"/>
      <c r="G74" s="22"/>
      <c r="H74" s="23"/>
      <c r="I74" s="24"/>
      <c r="J74" s="25"/>
      <c r="K74" s="23"/>
      <c r="L74" s="26"/>
      <c r="M74" s="27"/>
      <c r="N74" s="20"/>
      <c r="O74" s="2"/>
    </row>
    <row r="75" spans="1:15" ht="15.75" thickBot="1" x14ac:dyDescent="0.3">
      <c r="A75" s="103" t="s">
        <v>132</v>
      </c>
      <c r="B75" s="104">
        <v>38490</v>
      </c>
      <c r="C75" s="105"/>
      <c r="D75" s="106"/>
      <c r="E75" s="107"/>
      <c r="F75" s="108"/>
      <c r="G75" s="109"/>
      <c r="H75" s="110"/>
      <c r="I75" s="111"/>
      <c r="J75" s="112"/>
      <c r="K75" s="110"/>
      <c r="L75" s="113"/>
      <c r="M75" s="114"/>
      <c r="N75" s="107"/>
      <c r="O75" s="103"/>
    </row>
    <row r="76" spans="1:15" ht="15.75" thickTop="1" x14ac:dyDescent="0.25">
      <c r="A76" s="62" t="s">
        <v>133</v>
      </c>
      <c r="B76" s="63">
        <f>SUM(C76:N76)</f>
        <v>21</v>
      </c>
      <c r="C76" s="64">
        <v>4</v>
      </c>
      <c r="D76" s="65">
        <v>2</v>
      </c>
      <c r="E76" s="66">
        <v>0</v>
      </c>
      <c r="F76" s="67">
        <v>0</v>
      </c>
      <c r="G76" s="68">
        <v>0</v>
      </c>
      <c r="H76" s="69">
        <v>0</v>
      </c>
      <c r="I76" s="70">
        <v>0</v>
      </c>
      <c r="J76" s="71">
        <v>0</v>
      </c>
      <c r="K76" s="69">
        <v>0</v>
      </c>
      <c r="L76" s="72">
        <v>0</v>
      </c>
      <c r="M76" s="73">
        <v>3</v>
      </c>
      <c r="N76" s="66">
        <v>12</v>
      </c>
      <c r="O76" s="62" t="s">
        <v>133</v>
      </c>
    </row>
    <row r="77" spans="1:15" x14ac:dyDescent="0.25">
      <c r="A77" s="115" t="s">
        <v>134</v>
      </c>
      <c r="B77" s="116">
        <f>SUM(C77:N77)</f>
        <v>49</v>
      </c>
      <c r="C77" s="117">
        <v>12</v>
      </c>
      <c r="D77" s="118">
        <v>11</v>
      </c>
      <c r="E77" s="119">
        <v>7</v>
      </c>
      <c r="F77" s="120">
        <v>3</v>
      </c>
      <c r="G77" s="121">
        <v>0</v>
      </c>
      <c r="H77" s="122">
        <v>0</v>
      </c>
      <c r="I77" s="123">
        <v>0</v>
      </c>
      <c r="J77" s="124">
        <v>0</v>
      </c>
      <c r="K77" s="122">
        <v>0</v>
      </c>
      <c r="L77" s="125">
        <v>1</v>
      </c>
      <c r="M77" s="126">
        <v>5</v>
      </c>
      <c r="N77" s="119">
        <v>10</v>
      </c>
      <c r="O77" s="115" t="s">
        <v>134</v>
      </c>
    </row>
    <row r="78" spans="1:15" x14ac:dyDescent="0.25">
      <c r="A78" s="2" t="s">
        <v>124</v>
      </c>
      <c r="B78" s="127"/>
      <c r="C78" s="17">
        <v>28</v>
      </c>
      <c r="D78" s="19">
        <v>27</v>
      </c>
      <c r="E78" s="20">
        <v>23</v>
      </c>
      <c r="F78" s="21">
        <v>9</v>
      </c>
      <c r="G78" s="22">
        <v>2</v>
      </c>
      <c r="H78" s="23">
        <v>0</v>
      </c>
      <c r="I78" s="24">
        <v>0</v>
      </c>
      <c r="J78" s="25">
        <v>0</v>
      </c>
      <c r="K78" s="23">
        <v>0</v>
      </c>
      <c r="L78" s="26">
        <v>5</v>
      </c>
      <c r="M78" s="27">
        <v>15</v>
      </c>
      <c r="N78" s="20">
        <v>23</v>
      </c>
      <c r="O78" s="2" t="s">
        <v>124</v>
      </c>
    </row>
    <row r="79" spans="1:15" x14ac:dyDescent="0.25">
      <c r="A79" s="2" t="s">
        <v>86</v>
      </c>
      <c r="B79" s="127"/>
      <c r="C79" s="17" t="s">
        <v>99</v>
      </c>
      <c r="D79" s="19">
        <v>1956</v>
      </c>
      <c r="E79" s="20">
        <v>1955</v>
      </c>
      <c r="F79" s="21">
        <v>1956</v>
      </c>
      <c r="G79" s="22">
        <v>1962</v>
      </c>
      <c r="H79" s="23"/>
      <c r="I79" s="24"/>
      <c r="J79" s="25"/>
      <c r="K79" s="23"/>
      <c r="L79" s="26">
        <v>1997</v>
      </c>
      <c r="M79" s="27">
        <v>1985</v>
      </c>
      <c r="N79" s="20">
        <v>1963</v>
      </c>
      <c r="O79" s="2" t="s">
        <v>86</v>
      </c>
    </row>
    <row r="80" spans="1:15" x14ac:dyDescent="0.25">
      <c r="A80" s="2" t="s">
        <v>125</v>
      </c>
      <c r="B80" s="127"/>
      <c r="C80" s="17">
        <v>0</v>
      </c>
      <c r="D80" s="19">
        <v>0</v>
      </c>
      <c r="E80" s="20">
        <v>0</v>
      </c>
      <c r="F80" s="21">
        <v>0</v>
      </c>
      <c r="G80" s="22">
        <v>0</v>
      </c>
      <c r="H80" s="23">
        <v>0</v>
      </c>
      <c r="I80" s="24">
        <v>0</v>
      </c>
      <c r="J80" s="25">
        <v>0</v>
      </c>
      <c r="K80" s="23">
        <v>0</v>
      </c>
      <c r="L80" s="26">
        <v>0</v>
      </c>
      <c r="M80" s="27">
        <v>0</v>
      </c>
      <c r="N80" s="20">
        <v>0</v>
      </c>
      <c r="O80" s="2" t="s">
        <v>125</v>
      </c>
    </row>
    <row r="81" spans="1:15" x14ac:dyDescent="0.25">
      <c r="A81" s="128" t="s">
        <v>126</v>
      </c>
      <c r="B81" s="127"/>
      <c r="C81" s="90" t="s">
        <v>99</v>
      </c>
      <c r="D81" s="91" t="s">
        <v>99</v>
      </c>
      <c r="E81" s="92">
        <v>2007</v>
      </c>
      <c r="F81" s="93">
        <v>2007</v>
      </c>
      <c r="G81" s="94">
        <v>2007</v>
      </c>
      <c r="H81" s="95"/>
      <c r="I81" s="96"/>
      <c r="J81" s="97"/>
      <c r="K81" s="95"/>
      <c r="L81" s="98">
        <v>2007</v>
      </c>
      <c r="M81" s="99">
        <v>2006</v>
      </c>
      <c r="N81" s="92" t="s">
        <v>99</v>
      </c>
      <c r="O81" s="128" t="s">
        <v>126</v>
      </c>
    </row>
    <row r="82" spans="1:15" x14ac:dyDescent="0.25">
      <c r="A82" s="15" t="s">
        <v>135</v>
      </c>
      <c r="B82" s="16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 t="s">
        <v>135</v>
      </c>
    </row>
    <row r="83" spans="1:15" x14ac:dyDescent="0.25">
      <c r="A83" s="3" t="s">
        <v>136</v>
      </c>
      <c r="B83" s="4">
        <f>SUM(C83:N83)</f>
        <v>2</v>
      </c>
      <c r="C83" s="5">
        <v>1</v>
      </c>
      <c r="D83" s="6">
        <v>0</v>
      </c>
      <c r="E83" s="7">
        <v>0</v>
      </c>
      <c r="F83" s="8">
        <v>0</v>
      </c>
      <c r="G83" s="9">
        <v>0</v>
      </c>
      <c r="H83" s="10">
        <v>0</v>
      </c>
      <c r="I83" s="11">
        <v>0</v>
      </c>
      <c r="J83" s="12">
        <v>0</v>
      </c>
      <c r="K83" s="10">
        <v>0</v>
      </c>
      <c r="L83" s="13">
        <v>0</v>
      </c>
      <c r="M83" s="14">
        <v>0</v>
      </c>
      <c r="N83" s="7">
        <v>1</v>
      </c>
      <c r="O83" s="3" t="s">
        <v>136</v>
      </c>
    </row>
    <row r="84" spans="1:15" x14ac:dyDescent="0.25">
      <c r="A84" s="2" t="s">
        <v>137</v>
      </c>
      <c r="B84" s="18">
        <f>SUM(C84:N84)</f>
        <v>6</v>
      </c>
      <c r="C84" s="247">
        <v>2.1666666666666665</v>
      </c>
      <c r="D84" s="248">
        <v>1.3333333333333333</v>
      </c>
      <c r="E84" s="249">
        <v>1.1666666666666667</v>
      </c>
      <c r="F84" s="250">
        <v>0.16666666666666666</v>
      </c>
      <c r="G84" s="251">
        <v>0</v>
      </c>
      <c r="H84" s="252">
        <v>0</v>
      </c>
      <c r="I84" s="253">
        <v>0</v>
      </c>
      <c r="J84" s="254">
        <v>0</v>
      </c>
      <c r="K84" s="252">
        <v>0</v>
      </c>
      <c r="L84" s="255">
        <v>0.33333333333333331</v>
      </c>
      <c r="M84" s="256">
        <v>0</v>
      </c>
      <c r="N84" s="249">
        <v>0.83333333333333337</v>
      </c>
      <c r="O84" s="2" t="s">
        <v>137</v>
      </c>
    </row>
    <row r="85" spans="1:15" x14ac:dyDescent="0.25">
      <c r="A85" s="2" t="s">
        <v>138</v>
      </c>
      <c r="B85" s="18">
        <v>13</v>
      </c>
      <c r="C85" s="17">
        <v>6</v>
      </c>
      <c r="D85" s="19">
        <v>3</v>
      </c>
      <c r="E85" s="20">
        <v>5</v>
      </c>
      <c r="F85" s="21">
        <v>1</v>
      </c>
      <c r="G85" s="22">
        <v>0</v>
      </c>
      <c r="H85" s="23">
        <v>0</v>
      </c>
      <c r="I85" s="24">
        <v>0</v>
      </c>
      <c r="J85" s="25">
        <v>0</v>
      </c>
      <c r="K85" s="23">
        <v>0</v>
      </c>
      <c r="L85" s="26">
        <v>2</v>
      </c>
      <c r="M85" s="27">
        <v>0</v>
      </c>
      <c r="N85" s="20">
        <v>2</v>
      </c>
      <c r="O85" s="2" t="s">
        <v>138</v>
      </c>
    </row>
    <row r="86" spans="1:15" x14ac:dyDescent="0.25">
      <c r="A86" s="2" t="s">
        <v>86</v>
      </c>
      <c r="B86" s="18">
        <v>2003</v>
      </c>
      <c r="C86" s="17">
        <v>2003</v>
      </c>
      <c r="D86" s="19">
        <v>2005</v>
      </c>
      <c r="E86" s="20">
        <v>2005</v>
      </c>
      <c r="F86" s="21">
        <v>2003</v>
      </c>
      <c r="G86" s="22"/>
      <c r="H86" s="23"/>
      <c r="I86" s="24"/>
      <c r="J86" s="25"/>
      <c r="K86" s="23"/>
      <c r="L86" s="26">
        <v>2003</v>
      </c>
      <c r="M86" s="27">
        <v>2005</v>
      </c>
      <c r="N86" s="20">
        <v>2004</v>
      </c>
      <c r="O86" s="2" t="s">
        <v>86</v>
      </c>
    </row>
    <row r="87" spans="1:15" x14ac:dyDescent="0.25">
      <c r="A87" s="2" t="s">
        <v>139</v>
      </c>
      <c r="B87" s="18">
        <v>2</v>
      </c>
      <c r="C87" s="17">
        <v>0</v>
      </c>
      <c r="D87" s="19">
        <v>0</v>
      </c>
      <c r="E87" s="20">
        <v>0</v>
      </c>
      <c r="F87" s="21">
        <v>0</v>
      </c>
      <c r="G87" s="22">
        <v>0</v>
      </c>
      <c r="H87" s="23">
        <v>0</v>
      </c>
      <c r="I87" s="24">
        <v>0</v>
      </c>
      <c r="J87" s="25">
        <v>0</v>
      </c>
      <c r="K87" s="23">
        <v>0</v>
      </c>
      <c r="L87" s="26">
        <v>0</v>
      </c>
      <c r="M87" s="27">
        <v>0</v>
      </c>
      <c r="N87" s="20">
        <v>0</v>
      </c>
      <c r="O87" s="2" t="s">
        <v>139</v>
      </c>
    </row>
    <row r="88" spans="1:15" ht="15.75" thickBot="1" x14ac:dyDescent="0.3">
      <c r="A88" s="128" t="s">
        <v>126</v>
      </c>
      <c r="B88" s="89">
        <v>2002</v>
      </c>
      <c r="C88" s="90">
        <v>2005</v>
      </c>
      <c r="D88" s="91">
        <v>2006</v>
      </c>
      <c r="E88" s="92">
        <v>2007</v>
      </c>
      <c r="F88" s="93">
        <v>2007</v>
      </c>
      <c r="G88" s="94"/>
      <c r="H88" s="95"/>
      <c r="I88" s="96"/>
      <c r="J88" s="97"/>
      <c r="K88" s="95"/>
      <c r="L88" s="98">
        <v>2007</v>
      </c>
      <c r="M88" s="99">
        <v>2005</v>
      </c>
      <c r="N88" s="92">
        <v>2006</v>
      </c>
      <c r="O88" s="128" t="s">
        <v>126</v>
      </c>
    </row>
    <row r="89" spans="1:15" ht="15.75" thickTop="1" x14ac:dyDescent="0.25">
      <c r="A89" s="129" t="s">
        <v>140</v>
      </c>
      <c r="B89" s="130">
        <f>SUM(C89:N89)</f>
        <v>7</v>
      </c>
      <c r="C89" s="215">
        <v>3</v>
      </c>
      <c r="D89" s="216">
        <v>2</v>
      </c>
      <c r="E89" s="217">
        <v>0</v>
      </c>
      <c r="F89" s="218">
        <v>0</v>
      </c>
      <c r="G89" s="135">
        <v>0</v>
      </c>
      <c r="H89" s="136">
        <v>0</v>
      </c>
      <c r="I89" s="137">
        <v>0</v>
      </c>
      <c r="J89" s="138">
        <v>0</v>
      </c>
      <c r="K89" s="136">
        <v>0</v>
      </c>
      <c r="L89" s="139">
        <v>0</v>
      </c>
      <c r="M89" s="140">
        <v>0</v>
      </c>
      <c r="N89" s="133">
        <v>2</v>
      </c>
      <c r="O89" s="129" t="s">
        <v>140</v>
      </c>
    </row>
    <row r="90" spans="1:15" x14ac:dyDescent="0.25">
      <c r="A90" s="15" t="s">
        <v>141</v>
      </c>
      <c r="B90" s="16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 t="s">
        <v>141</v>
      </c>
    </row>
    <row r="91" spans="1:15" x14ac:dyDescent="0.25">
      <c r="A91" s="3" t="s">
        <v>142</v>
      </c>
      <c r="B91" s="4">
        <f>SUM(C91:N91)</f>
        <v>0</v>
      </c>
      <c r="C91" s="5">
        <v>0</v>
      </c>
      <c r="D91" s="6">
        <v>0</v>
      </c>
      <c r="E91" s="7">
        <v>0</v>
      </c>
      <c r="F91" s="8">
        <v>0</v>
      </c>
      <c r="G91" s="9">
        <v>0</v>
      </c>
      <c r="H91" s="10">
        <v>0</v>
      </c>
      <c r="I91" s="11">
        <v>0</v>
      </c>
      <c r="J91" s="12">
        <v>0</v>
      </c>
      <c r="K91" s="10">
        <v>0</v>
      </c>
      <c r="L91" s="13">
        <v>0</v>
      </c>
      <c r="M91" s="14">
        <v>0</v>
      </c>
      <c r="N91" s="7">
        <v>0</v>
      </c>
      <c r="O91" s="3" t="s">
        <v>142</v>
      </c>
    </row>
    <row r="92" spans="1:15" x14ac:dyDescent="0.25">
      <c r="A92" s="2" t="s">
        <v>143</v>
      </c>
      <c r="B92" s="268">
        <f>SUM(C92:N92)</f>
        <v>0.33333333333333331</v>
      </c>
      <c r="C92" s="247">
        <v>0</v>
      </c>
      <c r="D92" s="248">
        <v>0.16666666666666666</v>
      </c>
      <c r="E92" s="249">
        <v>0.16666666666666666</v>
      </c>
      <c r="F92" s="250">
        <v>0</v>
      </c>
      <c r="G92" s="251">
        <v>0</v>
      </c>
      <c r="H92" s="252">
        <v>0</v>
      </c>
      <c r="I92" s="253">
        <v>0</v>
      </c>
      <c r="J92" s="254">
        <v>0</v>
      </c>
      <c r="K92" s="252">
        <v>0</v>
      </c>
      <c r="L92" s="255">
        <v>0</v>
      </c>
      <c r="M92" s="256">
        <v>0</v>
      </c>
      <c r="N92" s="249">
        <v>0</v>
      </c>
      <c r="O92" s="2" t="s">
        <v>143</v>
      </c>
    </row>
    <row r="93" spans="1:15" x14ac:dyDescent="0.25">
      <c r="A93" s="2" t="s">
        <v>144</v>
      </c>
      <c r="B93" s="18">
        <v>2</v>
      </c>
      <c r="C93" s="17">
        <v>0</v>
      </c>
      <c r="D93" s="19">
        <v>1</v>
      </c>
      <c r="E93" s="20">
        <v>1</v>
      </c>
      <c r="F93" s="21">
        <v>0</v>
      </c>
      <c r="G93" s="22">
        <v>0</v>
      </c>
      <c r="H93" s="23">
        <v>0</v>
      </c>
      <c r="I93" s="24">
        <v>0</v>
      </c>
      <c r="J93" s="25">
        <v>0</v>
      </c>
      <c r="K93" s="23">
        <v>0</v>
      </c>
      <c r="L93" s="26">
        <v>0</v>
      </c>
      <c r="M93" s="27">
        <v>0</v>
      </c>
      <c r="N93" s="20">
        <v>0</v>
      </c>
      <c r="O93" s="2" t="s">
        <v>144</v>
      </c>
    </row>
    <row r="94" spans="1:15" x14ac:dyDescent="0.25">
      <c r="A94" s="2" t="s">
        <v>86</v>
      </c>
      <c r="B94" s="18">
        <v>2005</v>
      </c>
      <c r="C94" s="17"/>
      <c r="D94" s="19">
        <v>2005</v>
      </c>
      <c r="E94" s="20">
        <v>2005</v>
      </c>
      <c r="F94" s="21"/>
      <c r="G94" s="22"/>
      <c r="H94" s="23"/>
      <c r="I94" s="24"/>
      <c r="J94" s="25"/>
      <c r="K94" s="23"/>
      <c r="L94" s="26"/>
      <c r="M94" s="27"/>
      <c r="N94" s="20"/>
      <c r="O94" s="2" t="s">
        <v>86</v>
      </c>
    </row>
    <row r="95" spans="1:15" x14ac:dyDescent="0.25">
      <c r="A95" s="2" t="s">
        <v>145</v>
      </c>
      <c r="B95" s="18">
        <v>0</v>
      </c>
      <c r="C95" s="17">
        <v>0</v>
      </c>
      <c r="D95" s="19">
        <v>0</v>
      </c>
      <c r="E95" s="20">
        <v>0</v>
      </c>
      <c r="F95" s="21">
        <v>0</v>
      </c>
      <c r="G95" s="22">
        <v>0</v>
      </c>
      <c r="H95" s="23">
        <v>0</v>
      </c>
      <c r="I95" s="24">
        <v>0</v>
      </c>
      <c r="J95" s="25">
        <v>0</v>
      </c>
      <c r="K95" s="23">
        <v>0</v>
      </c>
      <c r="L95" s="26">
        <v>0</v>
      </c>
      <c r="M95" s="27">
        <v>0</v>
      </c>
      <c r="N95" s="20">
        <v>0</v>
      </c>
      <c r="O95" s="2" t="s">
        <v>145</v>
      </c>
    </row>
    <row r="96" spans="1:15" ht="15.75" thickBot="1" x14ac:dyDescent="0.3">
      <c r="A96" s="128" t="s">
        <v>126</v>
      </c>
      <c r="B96" s="89">
        <v>2007</v>
      </c>
      <c r="C96" s="90"/>
      <c r="D96" s="91"/>
      <c r="E96" s="92"/>
      <c r="F96" s="93"/>
      <c r="G96" s="94"/>
      <c r="H96" s="95"/>
      <c r="I96" s="96"/>
      <c r="J96" s="97"/>
      <c r="K96" s="95"/>
      <c r="L96" s="98"/>
      <c r="M96" s="99"/>
      <c r="N96" s="92"/>
      <c r="O96" s="128" t="s">
        <v>126</v>
      </c>
    </row>
    <row r="97" spans="1:15" ht="15.75" thickTop="1" x14ac:dyDescent="0.25">
      <c r="A97" s="129" t="s">
        <v>146</v>
      </c>
      <c r="B97" s="130">
        <v>1</v>
      </c>
      <c r="C97" s="131">
        <v>1</v>
      </c>
      <c r="D97" s="132">
        <v>0</v>
      </c>
      <c r="E97" s="133">
        <v>0</v>
      </c>
      <c r="F97" s="134">
        <v>0</v>
      </c>
      <c r="G97" s="135">
        <v>0</v>
      </c>
      <c r="H97" s="136">
        <v>0</v>
      </c>
      <c r="I97" s="137">
        <v>0</v>
      </c>
      <c r="J97" s="138">
        <v>0</v>
      </c>
      <c r="K97" s="136">
        <v>0</v>
      </c>
      <c r="L97" s="225">
        <v>0</v>
      </c>
      <c r="M97" s="140">
        <v>0</v>
      </c>
      <c r="N97" s="133">
        <v>0</v>
      </c>
      <c r="O97" s="129" t="s">
        <v>147</v>
      </c>
    </row>
    <row r="98" spans="1:15" x14ac:dyDescent="0.25">
      <c r="A98" s="15" t="s">
        <v>148</v>
      </c>
      <c r="B98" s="16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 t="s">
        <v>148</v>
      </c>
    </row>
    <row r="99" spans="1:15" x14ac:dyDescent="0.25">
      <c r="A99" s="3" t="s">
        <v>149</v>
      </c>
      <c r="B99" s="4">
        <f>SUM(C99:N99)</f>
        <v>1</v>
      </c>
      <c r="C99" s="5">
        <v>0</v>
      </c>
      <c r="D99" s="6">
        <v>0</v>
      </c>
      <c r="E99" s="7">
        <v>0</v>
      </c>
      <c r="F99" s="8">
        <v>0</v>
      </c>
      <c r="G99" s="9">
        <v>0</v>
      </c>
      <c r="H99" s="10">
        <v>0</v>
      </c>
      <c r="I99" s="11">
        <v>0</v>
      </c>
      <c r="J99" s="12">
        <v>0</v>
      </c>
      <c r="K99" s="10">
        <v>0</v>
      </c>
      <c r="L99" s="13">
        <v>0</v>
      </c>
      <c r="M99" s="14">
        <v>0</v>
      </c>
      <c r="N99" s="7">
        <v>1</v>
      </c>
      <c r="O99" s="3" t="s">
        <v>149</v>
      </c>
    </row>
    <row r="100" spans="1:15" x14ac:dyDescent="0.25">
      <c r="A100" s="2" t="s">
        <v>150</v>
      </c>
      <c r="B100" s="268">
        <f>SUM(C100:N100)</f>
        <v>1.1666666666666667</v>
      </c>
      <c r="C100" s="247">
        <v>0.83333333333333337</v>
      </c>
      <c r="D100" s="248">
        <v>0</v>
      </c>
      <c r="E100" s="249">
        <v>0</v>
      </c>
      <c r="F100" s="250">
        <v>0</v>
      </c>
      <c r="G100" s="251">
        <v>0</v>
      </c>
      <c r="H100" s="252">
        <v>0</v>
      </c>
      <c r="I100" s="253">
        <v>0</v>
      </c>
      <c r="J100" s="254">
        <v>0</v>
      </c>
      <c r="K100" s="252">
        <v>0</v>
      </c>
      <c r="L100" s="255">
        <v>0</v>
      </c>
      <c r="M100" s="256">
        <v>0</v>
      </c>
      <c r="N100" s="249">
        <v>0.33333333333333331</v>
      </c>
      <c r="O100" s="2" t="s">
        <v>150</v>
      </c>
    </row>
    <row r="101" spans="1:15" x14ac:dyDescent="0.25">
      <c r="A101" s="2" t="s">
        <v>151</v>
      </c>
      <c r="B101" s="18">
        <v>3</v>
      </c>
      <c r="C101" s="17">
        <v>3</v>
      </c>
      <c r="D101" s="19">
        <v>0</v>
      </c>
      <c r="E101" s="20">
        <v>0</v>
      </c>
      <c r="F101" s="21">
        <v>0</v>
      </c>
      <c r="G101" s="22">
        <v>0</v>
      </c>
      <c r="H101" s="23">
        <v>0</v>
      </c>
      <c r="I101" s="24">
        <v>0</v>
      </c>
      <c r="J101" s="25">
        <v>0</v>
      </c>
      <c r="K101" s="23">
        <v>0</v>
      </c>
      <c r="L101" s="26">
        <v>0</v>
      </c>
      <c r="M101" s="27">
        <v>0</v>
      </c>
      <c r="N101" s="20">
        <v>1</v>
      </c>
      <c r="O101" s="2" t="s">
        <v>151</v>
      </c>
    </row>
    <row r="102" spans="1:15" x14ac:dyDescent="0.25">
      <c r="A102" s="2" t="s">
        <v>126</v>
      </c>
      <c r="B102" s="18">
        <v>2003</v>
      </c>
      <c r="C102" s="17">
        <v>2003</v>
      </c>
      <c r="D102" s="19"/>
      <c r="E102" s="20"/>
      <c r="F102" s="21"/>
      <c r="G102" s="22"/>
      <c r="H102" s="23"/>
      <c r="I102" s="24"/>
      <c r="J102" s="25"/>
      <c r="K102" s="23"/>
      <c r="L102" s="26"/>
      <c r="M102" s="27"/>
      <c r="N102" s="20">
        <v>2007</v>
      </c>
      <c r="O102" s="2" t="s">
        <v>126</v>
      </c>
    </row>
    <row r="103" spans="1:15" x14ac:dyDescent="0.25">
      <c r="A103" s="2" t="s">
        <v>152</v>
      </c>
      <c r="B103" s="18">
        <v>0</v>
      </c>
      <c r="C103" s="17">
        <v>0</v>
      </c>
      <c r="D103" s="19">
        <v>0</v>
      </c>
      <c r="E103" s="20">
        <v>0</v>
      </c>
      <c r="F103" s="21">
        <v>0</v>
      </c>
      <c r="G103" s="22">
        <v>0</v>
      </c>
      <c r="H103" s="23">
        <v>0</v>
      </c>
      <c r="I103" s="24">
        <v>0</v>
      </c>
      <c r="J103" s="25">
        <v>0</v>
      </c>
      <c r="K103" s="23">
        <v>0</v>
      </c>
      <c r="L103" s="26">
        <v>0</v>
      </c>
      <c r="M103" s="27">
        <v>0</v>
      </c>
      <c r="N103" s="20">
        <v>0</v>
      </c>
      <c r="O103" s="2" t="s">
        <v>152</v>
      </c>
    </row>
    <row r="104" spans="1:15" ht="15.75" thickBot="1" x14ac:dyDescent="0.3">
      <c r="A104" s="128" t="s">
        <v>126</v>
      </c>
      <c r="B104" s="89">
        <v>2006</v>
      </c>
      <c r="C104" s="90">
        <v>2007</v>
      </c>
      <c r="D104" s="91">
        <v>2006</v>
      </c>
      <c r="E104" s="92"/>
      <c r="F104" s="93"/>
      <c r="G104" s="94"/>
      <c r="H104" s="95"/>
      <c r="I104" s="96"/>
      <c r="J104" s="97"/>
      <c r="K104" s="95"/>
      <c r="L104" s="98"/>
      <c r="M104" s="99"/>
      <c r="N104" s="92">
        <v>2006</v>
      </c>
      <c r="O104" s="128" t="s">
        <v>126</v>
      </c>
    </row>
    <row r="105" spans="1:15" ht="15.75" thickTop="1" x14ac:dyDescent="0.25">
      <c r="A105" s="62" t="s">
        <v>153</v>
      </c>
      <c r="B105" s="63">
        <f>SUM(C105:N105)</f>
        <v>1</v>
      </c>
      <c r="C105" s="64">
        <v>0</v>
      </c>
      <c r="D105" s="65">
        <v>0</v>
      </c>
      <c r="E105" s="66">
        <v>0</v>
      </c>
      <c r="F105" s="67">
        <v>0</v>
      </c>
      <c r="G105" s="235">
        <v>0</v>
      </c>
      <c r="H105" s="69">
        <v>0</v>
      </c>
      <c r="I105" s="70">
        <v>0</v>
      </c>
      <c r="J105" s="71">
        <v>0</v>
      </c>
      <c r="K105" s="69">
        <v>0</v>
      </c>
      <c r="L105" s="72">
        <v>0</v>
      </c>
      <c r="M105" s="73">
        <v>0</v>
      </c>
      <c r="N105" s="66">
        <v>1</v>
      </c>
      <c r="O105" s="62" t="s">
        <v>153</v>
      </c>
    </row>
    <row r="106" spans="1:15" x14ac:dyDescent="0.25">
      <c r="A106" s="2" t="s">
        <v>150</v>
      </c>
      <c r="B106" s="18">
        <f>SUM(C106:N106)</f>
        <v>7</v>
      </c>
      <c r="C106" s="17">
        <v>3</v>
      </c>
      <c r="D106" s="19">
        <v>2</v>
      </c>
      <c r="E106" s="20">
        <v>0</v>
      </c>
      <c r="F106" s="21">
        <v>0</v>
      </c>
      <c r="G106" s="22">
        <v>0</v>
      </c>
      <c r="H106" s="23">
        <v>0</v>
      </c>
      <c r="I106" s="24">
        <v>0</v>
      </c>
      <c r="J106" s="25">
        <v>0</v>
      </c>
      <c r="K106" s="23">
        <v>0</v>
      </c>
      <c r="L106" s="26">
        <v>0</v>
      </c>
      <c r="M106" s="27">
        <v>0</v>
      </c>
      <c r="N106" s="20">
        <v>2</v>
      </c>
      <c r="O106" s="2" t="s">
        <v>150</v>
      </c>
    </row>
    <row r="107" spans="1:15" x14ac:dyDescent="0.25">
      <c r="A107" s="2" t="s">
        <v>151</v>
      </c>
      <c r="B107" s="16"/>
      <c r="C107" s="17">
        <v>16</v>
      </c>
      <c r="D107" s="19">
        <v>14</v>
      </c>
      <c r="E107" s="20">
        <v>4</v>
      </c>
      <c r="F107" s="21">
        <v>0</v>
      </c>
      <c r="G107" s="22">
        <v>0</v>
      </c>
      <c r="H107" s="23">
        <v>0</v>
      </c>
      <c r="I107" s="24">
        <v>0</v>
      </c>
      <c r="J107" s="25">
        <v>0</v>
      </c>
      <c r="K107" s="23">
        <v>0</v>
      </c>
      <c r="L107" s="26">
        <v>0</v>
      </c>
      <c r="M107" s="27">
        <v>3</v>
      </c>
      <c r="N107" s="20">
        <v>10</v>
      </c>
      <c r="O107" s="2" t="s">
        <v>151</v>
      </c>
    </row>
    <row r="108" spans="1:15" x14ac:dyDescent="0.25">
      <c r="A108" s="2" t="s">
        <v>126</v>
      </c>
      <c r="B108" s="16"/>
      <c r="C108" s="17">
        <v>1963</v>
      </c>
      <c r="D108" s="19">
        <v>1956</v>
      </c>
      <c r="E108" s="20">
        <v>1971</v>
      </c>
      <c r="F108" s="21"/>
      <c r="G108" s="22"/>
      <c r="H108" s="23"/>
      <c r="I108" s="24"/>
      <c r="J108" s="25"/>
      <c r="K108" s="23"/>
      <c r="L108" s="26"/>
      <c r="M108" s="27" t="s">
        <v>99</v>
      </c>
      <c r="N108" s="20">
        <v>1969</v>
      </c>
      <c r="O108" s="2" t="s">
        <v>126</v>
      </c>
    </row>
    <row r="109" spans="1:15" x14ac:dyDescent="0.25">
      <c r="A109" s="2" t="s">
        <v>152</v>
      </c>
      <c r="B109" s="16"/>
      <c r="C109" s="17">
        <v>0</v>
      </c>
      <c r="D109" s="19">
        <v>0</v>
      </c>
      <c r="E109" s="20">
        <v>0</v>
      </c>
      <c r="F109" s="21">
        <v>0</v>
      </c>
      <c r="G109" s="22">
        <v>0</v>
      </c>
      <c r="H109" s="23">
        <v>0</v>
      </c>
      <c r="I109" s="24">
        <v>0</v>
      </c>
      <c r="J109" s="25">
        <v>0</v>
      </c>
      <c r="K109" s="23">
        <v>0</v>
      </c>
      <c r="L109" s="26">
        <v>0</v>
      </c>
      <c r="M109" s="27">
        <v>0</v>
      </c>
      <c r="N109" s="20">
        <v>0</v>
      </c>
      <c r="O109" s="2" t="s">
        <v>152</v>
      </c>
    </row>
    <row r="110" spans="1:15" x14ac:dyDescent="0.25">
      <c r="A110" s="2" t="s">
        <v>126</v>
      </c>
      <c r="B110" s="16"/>
      <c r="C110" s="17">
        <v>2004</v>
      </c>
      <c r="D110" s="19">
        <v>2006</v>
      </c>
      <c r="E110" s="20">
        <v>2007</v>
      </c>
      <c r="F110" s="21"/>
      <c r="G110" s="22"/>
      <c r="H110" s="23"/>
      <c r="I110" s="24"/>
      <c r="J110" s="25"/>
      <c r="K110" s="23"/>
      <c r="L110" s="26"/>
      <c r="M110" s="27" t="s">
        <v>99</v>
      </c>
      <c r="N110" s="20">
        <v>2002</v>
      </c>
      <c r="O110" s="2" t="s">
        <v>126</v>
      </c>
    </row>
    <row r="111" spans="1:15" x14ac:dyDescent="0.25">
      <c r="A111" s="15" t="s">
        <v>337</v>
      </c>
      <c r="B111" s="16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 t="s">
        <v>338</v>
      </c>
    </row>
    <row r="112" spans="1:15" x14ac:dyDescent="0.25">
      <c r="A112" s="3" t="s">
        <v>339</v>
      </c>
      <c r="B112" s="4">
        <f>SUM(C112:N112)</f>
        <v>113</v>
      </c>
      <c r="C112" s="5">
        <v>0</v>
      </c>
      <c r="D112" s="6">
        <v>0</v>
      </c>
      <c r="E112" s="7">
        <v>0</v>
      </c>
      <c r="F112" s="8">
        <v>16</v>
      </c>
      <c r="G112" s="9">
        <v>10</v>
      </c>
      <c r="H112" s="10">
        <v>21</v>
      </c>
      <c r="I112" s="11">
        <v>24</v>
      </c>
      <c r="J112" s="12">
        <v>25</v>
      </c>
      <c r="K112" s="10">
        <v>17</v>
      </c>
      <c r="L112" s="13">
        <v>0</v>
      </c>
      <c r="M112" s="14">
        <v>0</v>
      </c>
      <c r="N112" s="7">
        <v>0</v>
      </c>
      <c r="O112" s="3" t="s">
        <v>339</v>
      </c>
    </row>
    <row r="113" spans="1:15" x14ac:dyDescent="0.25">
      <c r="A113" s="2" t="s">
        <v>340</v>
      </c>
      <c r="B113" s="18">
        <v>115</v>
      </c>
      <c r="C113" s="247">
        <v>0</v>
      </c>
      <c r="D113" s="248">
        <v>0</v>
      </c>
      <c r="E113" s="249">
        <v>0.5</v>
      </c>
      <c r="F113" s="250">
        <v>4.333333333333333</v>
      </c>
      <c r="G113" s="251">
        <v>9.8333333333333339</v>
      </c>
      <c r="H113" s="252">
        <v>20</v>
      </c>
      <c r="I113" s="253">
        <v>25.166666666666668</v>
      </c>
      <c r="J113" s="254">
        <v>27.166666666666668</v>
      </c>
      <c r="K113" s="252">
        <v>16.833333333333332</v>
      </c>
      <c r="L113" s="255">
        <v>5</v>
      </c>
      <c r="M113" s="256">
        <v>0</v>
      </c>
      <c r="N113" s="249">
        <v>0</v>
      </c>
      <c r="O113" s="2" t="s">
        <v>340</v>
      </c>
    </row>
    <row r="114" spans="1:15" x14ac:dyDescent="0.25">
      <c r="A114" s="2" t="s">
        <v>341</v>
      </c>
      <c r="B114" s="18">
        <v>121</v>
      </c>
      <c r="C114" s="17">
        <v>0</v>
      </c>
      <c r="D114" s="19">
        <v>0</v>
      </c>
      <c r="E114" s="20">
        <v>2</v>
      </c>
      <c r="F114" s="21">
        <v>16</v>
      </c>
      <c r="G114" s="22">
        <v>16</v>
      </c>
      <c r="H114" s="23">
        <v>25</v>
      </c>
      <c r="I114" s="24">
        <v>31</v>
      </c>
      <c r="J114" s="25">
        <v>29</v>
      </c>
      <c r="K114" s="23">
        <v>29</v>
      </c>
      <c r="L114" s="26">
        <v>11</v>
      </c>
      <c r="M114" s="27">
        <v>0</v>
      </c>
      <c r="N114" s="20">
        <v>0</v>
      </c>
      <c r="O114" s="2" t="s">
        <v>341</v>
      </c>
    </row>
    <row r="115" spans="1:15" x14ac:dyDescent="0.25">
      <c r="A115" s="2" t="s">
        <v>86</v>
      </c>
      <c r="B115" s="18">
        <v>2006</v>
      </c>
      <c r="C115" s="17"/>
      <c r="D115" s="19"/>
      <c r="E115" s="20">
        <v>2003</v>
      </c>
      <c r="F115" s="21">
        <v>2007</v>
      </c>
      <c r="G115" s="22">
        <v>2001</v>
      </c>
      <c r="H115" s="23">
        <v>2003</v>
      </c>
      <c r="I115" s="24">
        <v>2006</v>
      </c>
      <c r="J115" s="25">
        <v>2004</v>
      </c>
      <c r="K115" s="23">
        <v>2006</v>
      </c>
      <c r="L115" s="26">
        <v>2005</v>
      </c>
      <c r="M115" s="27"/>
      <c r="N115" s="20"/>
      <c r="O115" s="2" t="s">
        <v>86</v>
      </c>
    </row>
    <row r="116" spans="1:15" x14ac:dyDescent="0.25">
      <c r="A116" s="2" t="s">
        <v>342</v>
      </c>
      <c r="B116" s="18">
        <v>108</v>
      </c>
      <c r="C116" s="17">
        <v>0</v>
      </c>
      <c r="D116" s="19">
        <v>0</v>
      </c>
      <c r="E116" s="20">
        <v>0</v>
      </c>
      <c r="F116" s="21">
        <v>1</v>
      </c>
      <c r="G116" s="22">
        <v>5</v>
      </c>
      <c r="H116" s="23">
        <v>15</v>
      </c>
      <c r="I116" s="24">
        <v>21</v>
      </c>
      <c r="J116" s="25">
        <v>23</v>
      </c>
      <c r="K116" s="23">
        <v>4</v>
      </c>
      <c r="L116" s="26">
        <v>0</v>
      </c>
      <c r="M116" s="27">
        <v>0</v>
      </c>
      <c r="N116" s="20">
        <v>0</v>
      </c>
      <c r="O116" s="2" t="s">
        <v>342</v>
      </c>
    </row>
    <row r="117" spans="1:15" x14ac:dyDescent="0.25">
      <c r="A117" s="2" t="s">
        <v>86</v>
      </c>
      <c r="B117" s="18">
        <v>2004</v>
      </c>
      <c r="C117" s="17"/>
      <c r="D117" s="19"/>
      <c r="E117" s="20">
        <v>2007</v>
      </c>
      <c r="F117" s="21">
        <v>2001</v>
      </c>
      <c r="G117" s="22">
        <v>2002</v>
      </c>
      <c r="H117" s="23">
        <v>2002</v>
      </c>
      <c r="I117" s="24">
        <v>2004</v>
      </c>
      <c r="J117" s="25">
        <v>2006</v>
      </c>
      <c r="K117" s="23">
        <v>2001</v>
      </c>
      <c r="L117" s="26">
        <v>2007</v>
      </c>
      <c r="M117" s="27"/>
      <c r="N117" s="20"/>
      <c r="O117" s="2" t="s">
        <v>86</v>
      </c>
    </row>
    <row r="118" spans="1:15" x14ac:dyDescent="0.25">
      <c r="A118" s="2" t="s">
        <v>343</v>
      </c>
      <c r="B118" s="102">
        <v>39178</v>
      </c>
      <c r="C118" s="17"/>
      <c r="D118" s="19"/>
      <c r="E118" s="20"/>
      <c r="F118" s="21"/>
      <c r="G118" s="22"/>
      <c r="H118" s="23"/>
      <c r="I118" s="24"/>
      <c r="J118" s="25"/>
      <c r="K118" s="23"/>
      <c r="L118" s="26"/>
      <c r="M118" s="27"/>
      <c r="N118" s="20"/>
      <c r="O118" s="2"/>
    </row>
    <row r="119" spans="1:15" x14ac:dyDescent="0.25">
      <c r="A119" s="2" t="s">
        <v>344</v>
      </c>
      <c r="B119" s="39">
        <v>38427</v>
      </c>
      <c r="C119" s="17"/>
      <c r="D119" s="19"/>
      <c r="E119" s="20"/>
      <c r="F119" s="21"/>
      <c r="G119" s="22"/>
      <c r="H119" s="23"/>
      <c r="I119" s="24"/>
      <c r="J119" s="25"/>
      <c r="K119" s="23"/>
      <c r="L119" s="26"/>
      <c r="M119" s="27"/>
      <c r="N119" s="20"/>
      <c r="O119" s="2"/>
    </row>
    <row r="120" spans="1:15" x14ac:dyDescent="0.25">
      <c r="A120" s="2" t="s">
        <v>345</v>
      </c>
      <c r="B120" s="39">
        <v>38828</v>
      </c>
      <c r="C120" s="17"/>
      <c r="D120" s="19"/>
      <c r="E120" s="20"/>
      <c r="F120" s="21"/>
      <c r="G120" s="22"/>
      <c r="H120" s="23"/>
      <c r="I120" s="24"/>
      <c r="J120" s="25"/>
      <c r="K120" s="23"/>
      <c r="L120" s="26"/>
      <c r="M120" s="27"/>
      <c r="N120" s="20"/>
      <c r="O120" s="2"/>
    </row>
    <row r="121" spans="1:15" x14ac:dyDescent="0.25">
      <c r="A121" s="2" t="s">
        <v>346</v>
      </c>
      <c r="B121" s="102">
        <v>39348</v>
      </c>
      <c r="C121" s="17"/>
      <c r="D121" s="19"/>
      <c r="E121" s="20"/>
      <c r="F121" s="21"/>
      <c r="G121" s="22"/>
      <c r="H121" s="23"/>
      <c r="I121" s="24"/>
      <c r="J121" s="25"/>
      <c r="K121" s="23"/>
      <c r="L121" s="26"/>
      <c r="M121" s="27"/>
      <c r="N121" s="20"/>
      <c r="O121" s="2"/>
    </row>
    <row r="122" spans="1:15" x14ac:dyDescent="0.25">
      <c r="A122" s="2" t="s">
        <v>347</v>
      </c>
      <c r="B122" s="39">
        <v>39348</v>
      </c>
      <c r="C122" s="17"/>
      <c r="D122" s="19"/>
      <c r="E122" s="20"/>
      <c r="F122" s="21"/>
      <c r="G122" s="22"/>
      <c r="H122" s="23"/>
      <c r="I122" s="24"/>
      <c r="J122" s="25"/>
      <c r="K122" s="23"/>
      <c r="L122" s="26"/>
      <c r="M122" s="27"/>
      <c r="N122" s="20"/>
      <c r="O122" s="2"/>
    </row>
    <row r="123" spans="1:15" x14ac:dyDescent="0.25">
      <c r="A123" s="103" t="s">
        <v>348</v>
      </c>
      <c r="B123" s="104">
        <v>38655</v>
      </c>
      <c r="C123" s="105"/>
      <c r="D123" s="106"/>
      <c r="E123" s="107"/>
      <c r="F123" s="108"/>
      <c r="G123" s="109"/>
      <c r="H123" s="110"/>
      <c r="I123" s="111"/>
      <c r="J123" s="112"/>
      <c r="K123" s="110"/>
      <c r="L123" s="113"/>
      <c r="M123" s="114"/>
      <c r="N123" s="107"/>
      <c r="O123" s="103"/>
    </row>
    <row r="124" spans="1:15" x14ac:dyDescent="0.25">
      <c r="A124" s="15" t="s">
        <v>154</v>
      </c>
      <c r="B124" s="16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 t="s">
        <v>154</v>
      </c>
    </row>
    <row r="125" spans="1:15" x14ac:dyDescent="0.25">
      <c r="A125" s="3" t="s">
        <v>155</v>
      </c>
      <c r="B125" s="4">
        <f>SUM(C125:N125)</f>
        <v>15</v>
      </c>
      <c r="C125" s="5">
        <v>0</v>
      </c>
      <c r="D125" s="6">
        <v>0</v>
      </c>
      <c r="E125" s="7">
        <v>0</v>
      </c>
      <c r="F125" s="8">
        <v>4</v>
      </c>
      <c r="G125" s="9">
        <v>2</v>
      </c>
      <c r="H125" s="10">
        <v>2</v>
      </c>
      <c r="I125" s="11">
        <v>4</v>
      </c>
      <c r="J125" s="12">
        <v>3</v>
      </c>
      <c r="K125" s="10">
        <v>0</v>
      </c>
      <c r="L125" s="13">
        <v>0</v>
      </c>
      <c r="M125" s="14">
        <v>0</v>
      </c>
      <c r="N125" s="7">
        <v>0</v>
      </c>
      <c r="O125" s="3" t="s">
        <v>155</v>
      </c>
    </row>
    <row r="126" spans="1:15" x14ac:dyDescent="0.25">
      <c r="A126" s="2" t="s">
        <v>156</v>
      </c>
      <c r="B126" s="18">
        <f>SUM(C126:N126)</f>
        <v>36.499999999999993</v>
      </c>
      <c r="C126" s="247">
        <v>0</v>
      </c>
      <c r="D126" s="248">
        <v>0</v>
      </c>
      <c r="E126" s="249">
        <v>0</v>
      </c>
      <c r="F126" s="250">
        <v>0</v>
      </c>
      <c r="G126" s="251">
        <v>3.1666666666666665</v>
      </c>
      <c r="H126" s="252">
        <v>6.333333333333333</v>
      </c>
      <c r="I126" s="253">
        <v>12.166666666666666</v>
      </c>
      <c r="J126" s="254">
        <v>9.6666666666666661</v>
      </c>
      <c r="K126" s="252">
        <v>5</v>
      </c>
      <c r="L126" s="255">
        <v>0.16666666666666666</v>
      </c>
      <c r="M126" s="256">
        <v>0</v>
      </c>
      <c r="N126" s="249">
        <v>0</v>
      </c>
      <c r="O126" s="2" t="s">
        <v>156</v>
      </c>
    </row>
    <row r="127" spans="1:15" x14ac:dyDescent="0.25">
      <c r="A127" s="2" t="s">
        <v>157</v>
      </c>
      <c r="B127" s="18">
        <v>47</v>
      </c>
      <c r="C127" s="17">
        <v>0</v>
      </c>
      <c r="D127" s="19">
        <v>0</v>
      </c>
      <c r="E127" s="20">
        <v>0</v>
      </c>
      <c r="F127" s="21">
        <v>4</v>
      </c>
      <c r="G127" s="22">
        <v>7</v>
      </c>
      <c r="H127" s="23">
        <v>11</v>
      </c>
      <c r="I127" s="24">
        <v>26</v>
      </c>
      <c r="J127" s="25">
        <v>16</v>
      </c>
      <c r="K127" s="23">
        <v>9</v>
      </c>
      <c r="L127" s="26">
        <v>1</v>
      </c>
      <c r="M127" s="27">
        <v>0</v>
      </c>
      <c r="N127" s="20">
        <v>0</v>
      </c>
      <c r="O127" s="2" t="s">
        <v>157</v>
      </c>
    </row>
    <row r="128" spans="1:15" x14ac:dyDescent="0.25">
      <c r="A128" s="2" t="s">
        <v>86</v>
      </c>
      <c r="B128" s="18">
        <v>2006</v>
      </c>
      <c r="C128" s="17"/>
      <c r="D128" s="19"/>
      <c r="E128" s="20"/>
      <c r="F128" s="21">
        <v>2007</v>
      </c>
      <c r="G128" s="22">
        <v>2001</v>
      </c>
      <c r="H128" s="23">
        <v>2005</v>
      </c>
      <c r="I128" s="24">
        <v>2006</v>
      </c>
      <c r="J128" s="25">
        <v>2003</v>
      </c>
      <c r="K128" s="23">
        <v>2006</v>
      </c>
      <c r="L128" s="26">
        <v>2001</v>
      </c>
      <c r="M128" s="27"/>
      <c r="N128" s="20"/>
      <c r="O128" s="2" t="s">
        <v>86</v>
      </c>
    </row>
    <row r="129" spans="1:15" x14ac:dyDescent="0.25">
      <c r="A129" s="2" t="s">
        <v>158</v>
      </c>
      <c r="B129" s="18">
        <v>15</v>
      </c>
      <c r="C129" s="17">
        <v>0</v>
      </c>
      <c r="D129" s="19">
        <v>0</v>
      </c>
      <c r="E129" s="20">
        <v>0</v>
      </c>
      <c r="F129" s="21">
        <v>0</v>
      </c>
      <c r="G129" s="22">
        <v>0</v>
      </c>
      <c r="H129" s="23">
        <v>2</v>
      </c>
      <c r="I129" s="24">
        <v>4</v>
      </c>
      <c r="J129" s="25">
        <v>2</v>
      </c>
      <c r="K129" s="23">
        <v>0</v>
      </c>
      <c r="L129" s="26">
        <v>0</v>
      </c>
      <c r="M129" s="27">
        <v>0</v>
      </c>
      <c r="N129" s="20">
        <v>0</v>
      </c>
      <c r="O129" s="2" t="s">
        <v>158</v>
      </c>
    </row>
    <row r="130" spans="1:15" x14ac:dyDescent="0.25">
      <c r="A130" s="2" t="s">
        <v>86</v>
      </c>
      <c r="B130" s="18">
        <v>2007</v>
      </c>
      <c r="C130" s="17"/>
      <c r="D130" s="19"/>
      <c r="E130" s="20"/>
      <c r="F130" s="21">
        <v>2006</v>
      </c>
      <c r="G130" s="22">
        <v>2006</v>
      </c>
      <c r="H130" s="23">
        <v>2007</v>
      </c>
      <c r="I130" s="24">
        <v>2207</v>
      </c>
      <c r="J130" s="25">
        <v>2006</v>
      </c>
      <c r="K130" s="23">
        <v>2007</v>
      </c>
      <c r="L130" s="26">
        <v>2007</v>
      </c>
      <c r="M130" s="27"/>
      <c r="N130" s="20"/>
      <c r="O130" s="2" t="s">
        <v>86</v>
      </c>
    </row>
    <row r="131" spans="1:15" x14ac:dyDescent="0.25">
      <c r="A131" s="2" t="s">
        <v>159</v>
      </c>
      <c r="B131" s="102">
        <v>39186</v>
      </c>
      <c r="C131" s="17"/>
      <c r="D131" s="19"/>
      <c r="E131" s="20"/>
      <c r="F131" s="21"/>
      <c r="G131" s="22"/>
      <c r="H131" s="23"/>
      <c r="I131" s="24"/>
      <c r="J131" s="25"/>
      <c r="K131" s="23"/>
      <c r="L131" s="26"/>
      <c r="M131" s="27"/>
      <c r="N131" s="20"/>
      <c r="O131" s="2"/>
    </row>
    <row r="132" spans="1:15" x14ac:dyDescent="0.25">
      <c r="A132" s="2" t="s">
        <v>160</v>
      </c>
      <c r="B132" s="39">
        <v>39186</v>
      </c>
      <c r="C132" s="17"/>
      <c r="D132" s="19"/>
      <c r="E132" s="20"/>
      <c r="F132" s="21"/>
      <c r="G132" s="22"/>
      <c r="H132" s="23"/>
      <c r="I132" s="24"/>
      <c r="J132" s="25"/>
      <c r="K132" s="23"/>
      <c r="L132" s="26"/>
      <c r="M132" s="27"/>
      <c r="N132" s="20"/>
      <c r="O132" s="2"/>
    </row>
    <row r="133" spans="1:15" x14ac:dyDescent="0.25">
      <c r="A133" s="2" t="s">
        <v>161</v>
      </c>
      <c r="B133" s="39">
        <v>38876</v>
      </c>
      <c r="C133" s="17"/>
      <c r="D133" s="19"/>
      <c r="E133" s="20"/>
      <c r="F133" s="21"/>
      <c r="G133" s="22"/>
      <c r="H133" s="23"/>
      <c r="I133" s="24"/>
      <c r="J133" s="25"/>
      <c r="K133" s="23"/>
      <c r="L133" s="26"/>
      <c r="M133" s="27"/>
      <c r="N133" s="20"/>
      <c r="O133" s="2"/>
    </row>
    <row r="134" spans="1:15" x14ac:dyDescent="0.25">
      <c r="A134" s="2" t="s">
        <v>162</v>
      </c>
      <c r="B134" s="102">
        <v>39299</v>
      </c>
      <c r="C134" s="17"/>
      <c r="D134" s="19"/>
      <c r="E134" s="20"/>
      <c r="F134" s="21"/>
      <c r="G134" s="22"/>
      <c r="H134" s="23"/>
      <c r="I134" s="24"/>
      <c r="J134" s="25"/>
      <c r="K134" s="23"/>
      <c r="L134" s="26"/>
      <c r="M134" s="27"/>
      <c r="N134" s="20"/>
      <c r="O134" s="2"/>
    </row>
    <row r="135" spans="1:15" x14ac:dyDescent="0.25">
      <c r="A135" s="2" t="s">
        <v>163</v>
      </c>
      <c r="B135" s="39">
        <v>39299</v>
      </c>
      <c r="C135" s="17"/>
      <c r="D135" s="19"/>
      <c r="E135" s="20"/>
      <c r="F135" s="21"/>
      <c r="G135" s="22"/>
      <c r="H135" s="23"/>
      <c r="I135" s="24"/>
      <c r="J135" s="25"/>
      <c r="K135" s="23"/>
      <c r="L135" s="26"/>
      <c r="M135" s="27"/>
      <c r="N135" s="20"/>
      <c r="O135" s="2"/>
    </row>
    <row r="136" spans="1:15" ht="15.75" thickBot="1" x14ac:dyDescent="0.3">
      <c r="A136" s="103" t="s">
        <v>164</v>
      </c>
      <c r="B136" s="104">
        <v>37177</v>
      </c>
      <c r="C136" s="105"/>
      <c r="D136" s="106"/>
      <c r="E136" s="107"/>
      <c r="F136" s="108"/>
      <c r="G136" s="109"/>
      <c r="H136" s="110"/>
      <c r="I136" s="111"/>
      <c r="J136" s="112"/>
      <c r="K136" s="110"/>
      <c r="L136" s="113"/>
      <c r="M136" s="114"/>
      <c r="N136" s="107"/>
      <c r="O136" s="103"/>
    </row>
    <row r="137" spans="1:15" ht="15.75" thickTop="1" x14ac:dyDescent="0.25">
      <c r="A137" s="62" t="s">
        <v>386</v>
      </c>
      <c r="B137" s="63">
        <f>SUM(C137:N137)</f>
        <v>5</v>
      </c>
      <c r="C137" s="64">
        <v>0</v>
      </c>
      <c r="D137" s="65">
        <v>0</v>
      </c>
      <c r="E137" s="66">
        <v>0</v>
      </c>
      <c r="F137" s="67">
        <v>0</v>
      </c>
      <c r="G137" s="68">
        <v>0</v>
      </c>
      <c r="H137" s="69">
        <v>1</v>
      </c>
      <c r="I137" s="70">
        <v>2</v>
      </c>
      <c r="J137" s="71">
        <v>2</v>
      </c>
      <c r="K137" s="69">
        <v>0</v>
      </c>
      <c r="L137" s="72">
        <v>0</v>
      </c>
      <c r="M137" s="73">
        <v>0</v>
      </c>
      <c r="N137" s="66">
        <v>0</v>
      </c>
      <c r="O137" s="62" t="s">
        <v>386</v>
      </c>
    </row>
    <row r="138" spans="1:15" x14ac:dyDescent="0.25">
      <c r="A138" s="115" t="s">
        <v>156</v>
      </c>
      <c r="B138" s="116">
        <f>SUM(C138:N138)</f>
        <v>22.75</v>
      </c>
      <c r="C138" s="117">
        <v>0</v>
      </c>
      <c r="D138" s="118">
        <v>0</v>
      </c>
      <c r="E138" s="119">
        <v>0</v>
      </c>
      <c r="F138" s="120">
        <v>0</v>
      </c>
      <c r="G138" s="121">
        <v>1.25</v>
      </c>
      <c r="H138" s="122">
        <v>3</v>
      </c>
      <c r="I138" s="123">
        <v>5.5</v>
      </c>
      <c r="J138" s="124">
        <v>8.25</v>
      </c>
      <c r="K138" s="122">
        <v>4.75</v>
      </c>
      <c r="L138" s="125">
        <v>0</v>
      </c>
      <c r="M138" s="126">
        <v>0</v>
      </c>
      <c r="N138" s="119">
        <v>0</v>
      </c>
      <c r="O138" s="115" t="s">
        <v>156</v>
      </c>
    </row>
    <row r="139" spans="1:15" x14ac:dyDescent="0.25">
      <c r="A139" s="36" t="s">
        <v>157</v>
      </c>
      <c r="B139" s="141"/>
      <c r="C139" s="142">
        <v>0</v>
      </c>
      <c r="D139" s="143">
        <v>0</v>
      </c>
      <c r="E139" s="144">
        <v>0</v>
      </c>
      <c r="F139" s="145">
        <v>3</v>
      </c>
      <c r="G139" s="146"/>
      <c r="H139" s="147">
        <v>12</v>
      </c>
      <c r="I139" s="148">
        <v>21</v>
      </c>
      <c r="J139" s="149">
        <v>26</v>
      </c>
      <c r="K139" s="147">
        <v>13</v>
      </c>
      <c r="L139" s="150">
        <v>4</v>
      </c>
      <c r="M139" s="151"/>
      <c r="N139" s="144">
        <v>0</v>
      </c>
      <c r="O139" s="36" t="s">
        <v>157</v>
      </c>
    </row>
    <row r="140" spans="1:15" x14ac:dyDescent="0.25">
      <c r="A140" s="36" t="s">
        <v>86</v>
      </c>
      <c r="B140" s="141"/>
      <c r="C140" s="142"/>
      <c r="D140" s="143"/>
      <c r="E140" s="144"/>
      <c r="F140" s="145">
        <v>1945</v>
      </c>
      <c r="G140" s="146">
        <v>1945</v>
      </c>
      <c r="H140" s="147">
        <v>1976</v>
      </c>
      <c r="I140" s="148">
        <v>2006</v>
      </c>
      <c r="J140" s="149">
        <v>1947</v>
      </c>
      <c r="K140" s="147">
        <v>1959</v>
      </c>
      <c r="L140" s="150">
        <v>1959</v>
      </c>
      <c r="M140" s="151"/>
      <c r="N140" s="144"/>
      <c r="O140" s="36" t="s">
        <v>86</v>
      </c>
    </row>
    <row r="141" spans="1:15" x14ac:dyDescent="0.25">
      <c r="A141" s="36" t="s">
        <v>158</v>
      </c>
      <c r="B141" s="141"/>
      <c r="C141" s="142">
        <v>0</v>
      </c>
      <c r="D141" s="143">
        <v>0</v>
      </c>
      <c r="E141" s="144">
        <v>0</v>
      </c>
      <c r="F141" s="145">
        <v>0</v>
      </c>
      <c r="G141" s="146">
        <v>0</v>
      </c>
      <c r="H141" s="147">
        <v>0</v>
      </c>
      <c r="I141" s="148">
        <v>0</v>
      </c>
      <c r="J141" s="149">
        <v>0</v>
      </c>
      <c r="K141" s="147">
        <v>0</v>
      </c>
      <c r="L141" s="150">
        <v>0</v>
      </c>
      <c r="M141" s="151"/>
      <c r="N141" s="144">
        <v>0</v>
      </c>
      <c r="O141" s="36" t="s">
        <v>158</v>
      </c>
    </row>
    <row r="142" spans="1:15" x14ac:dyDescent="0.25">
      <c r="A142" s="152" t="s">
        <v>86</v>
      </c>
      <c r="B142" s="141"/>
      <c r="C142" s="142"/>
      <c r="D142" s="143"/>
      <c r="E142" s="144"/>
      <c r="F142" s="145">
        <v>2007</v>
      </c>
      <c r="G142" s="146">
        <v>2007</v>
      </c>
      <c r="H142" s="147" t="s">
        <v>99</v>
      </c>
      <c r="I142" s="148" t="s">
        <v>99</v>
      </c>
      <c r="J142" s="149">
        <v>2006</v>
      </c>
      <c r="K142" s="147">
        <v>2007</v>
      </c>
      <c r="L142" s="150">
        <v>2007</v>
      </c>
      <c r="M142" s="151"/>
      <c r="N142" s="144"/>
      <c r="O142" s="152" t="s">
        <v>86</v>
      </c>
    </row>
    <row r="143" spans="1:15" x14ac:dyDescent="0.25">
      <c r="A143" s="15" t="s">
        <v>166</v>
      </c>
      <c r="B143" s="16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 t="s">
        <v>166</v>
      </c>
    </row>
    <row r="144" spans="1:15" x14ac:dyDescent="0.25">
      <c r="A144" s="3" t="s">
        <v>167</v>
      </c>
      <c r="B144" s="4">
        <f>SUM(C144:N144)</f>
        <v>2</v>
      </c>
      <c r="C144" s="5">
        <v>0</v>
      </c>
      <c r="D144" s="6">
        <v>0</v>
      </c>
      <c r="E144" s="7">
        <v>0</v>
      </c>
      <c r="F144" s="8">
        <v>0</v>
      </c>
      <c r="G144" s="9">
        <v>0</v>
      </c>
      <c r="H144" s="10">
        <v>0</v>
      </c>
      <c r="I144" s="11">
        <v>1</v>
      </c>
      <c r="J144" s="12">
        <v>1</v>
      </c>
      <c r="K144" s="10">
        <v>0</v>
      </c>
      <c r="L144" s="13">
        <v>0</v>
      </c>
      <c r="M144" s="14">
        <v>0</v>
      </c>
      <c r="N144" s="7">
        <v>0</v>
      </c>
      <c r="O144" s="3" t="s">
        <v>167</v>
      </c>
    </row>
    <row r="145" spans="1:15" x14ac:dyDescent="0.25">
      <c r="A145" s="2" t="s">
        <v>168</v>
      </c>
      <c r="B145" s="268">
        <f>SUM(C145:N145)</f>
        <v>9.6666666666666679</v>
      </c>
      <c r="C145" s="247">
        <v>0</v>
      </c>
      <c r="D145" s="248">
        <v>0</v>
      </c>
      <c r="E145" s="249">
        <v>0</v>
      </c>
      <c r="F145" s="250">
        <v>0</v>
      </c>
      <c r="G145" s="251">
        <v>0.16666666666666666</v>
      </c>
      <c r="H145" s="252">
        <v>1.6666666666666667</v>
      </c>
      <c r="I145" s="253">
        <v>3.8333333333333335</v>
      </c>
      <c r="J145" s="254">
        <v>3.6666666666666665</v>
      </c>
      <c r="K145" s="252">
        <v>0.33333333333333331</v>
      </c>
      <c r="L145" s="255">
        <v>0</v>
      </c>
      <c r="M145" s="256">
        <v>0</v>
      </c>
      <c r="N145" s="249">
        <v>0</v>
      </c>
      <c r="O145" s="2" t="s">
        <v>168</v>
      </c>
    </row>
    <row r="146" spans="1:15" x14ac:dyDescent="0.25">
      <c r="A146" s="2" t="s">
        <v>169</v>
      </c>
      <c r="B146" s="18">
        <v>16</v>
      </c>
      <c r="C146" s="17">
        <v>0</v>
      </c>
      <c r="D146" s="19">
        <v>0</v>
      </c>
      <c r="E146" s="20">
        <v>0</v>
      </c>
      <c r="F146" s="21">
        <v>0</v>
      </c>
      <c r="G146" s="22">
        <v>1</v>
      </c>
      <c r="H146" s="23">
        <v>4</v>
      </c>
      <c r="I146" s="24">
        <v>13</v>
      </c>
      <c r="J146" s="25">
        <v>10</v>
      </c>
      <c r="K146" s="23">
        <v>2</v>
      </c>
      <c r="L146" s="26">
        <v>0</v>
      </c>
      <c r="M146" s="27">
        <v>0</v>
      </c>
      <c r="N146" s="20">
        <v>0</v>
      </c>
      <c r="O146" s="2" t="s">
        <v>169</v>
      </c>
    </row>
    <row r="147" spans="1:15" x14ac:dyDescent="0.25">
      <c r="A147" s="2" t="s">
        <v>86</v>
      </c>
      <c r="B147" s="18">
        <v>2006</v>
      </c>
      <c r="C147" s="17"/>
      <c r="D147" s="19"/>
      <c r="E147" s="20"/>
      <c r="F147" s="21"/>
      <c r="G147" s="22">
        <v>2005</v>
      </c>
      <c r="H147" s="23">
        <v>2005</v>
      </c>
      <c r="I147" s="24">
        <v>2006</v>
      </c>
      <c r="J147" s="25">
        <v>2003</v>
      </c>
      <c r="K147" s="23">
        <v>2003</v>
      </c>
      <c r="L147" s="26"/>
      <c r="M147" s="27"/>
      <c r="N147" s="20"/>
      <c r="O147" s="2" t="s">
        <v>86</v>
      </c>
    </row>
    <row r="148" spans="1:15" x14ac:dyDescent="0.25">
      <c r="A148" s="2" t="s">
        <v>170</v>
      </c>
      <c r="B148" s="18">
        <v>2</v>
      </c>
      <c r="C148" s="17">
        <v>0</v>
      </c>
      <c r="D148" s="19">
        <v>0</v>
      </c>
      <c r="E148" s="20">
        <v>0</v>
      </c>
      <c r="F148" s="21">
        <v>0</v>
      </c>
      <c r="G148" s="22">
        <v>0</v>
      </c>
      <c r="H148" s="23">
        <v>0</v>
      </c>
      <c r="I148" s="24">
        <v>0</v>
      </c>
      <c r="J148" s="25">
        <v>0</v>
      </c>
      <c r="K148" s="23">
        <v>0</v>
      </c>
      <c r="L148" s="26">
        <v>0</v>
      </c>
      <c r="M148" s="27">
        <v>0</v>
      </c>
      <c r="N148" s="20">
        <v>0</v>
      </c>
      <c r="O148" s="2" t="s">
        <v>170</v>
      </c>
    </row>
    <row r="149" spans="1:15" x14ac:dyDescent="0.25">
      <c r="A149" s="128" t="s">
        <v>86</v>
      </c>
      <c r="B149" s="89">
        <v>2007</v>
      </c>
      <c r="C149" s="90"/>
      <c r="D149" s="91"/>
      <c r="E149" s="92"/>
      <c r="F149" s="93"/>
      <c r="G149" s="94">
        <v>2007</v>
      </c>
      <c r="H149" s="95">
        <v>2007</v>
      </c>
      <c r="I149" s="96">
        <v>2005</v>
      </c>
      <c r="J149" s="97">
        <v>2006</v>
      </c>
      <c r="K149" s="95">
        <v>2007</v>
      </c>
      <c r="L149" s="98"/>
      <c r="M149" s="99"/>
      <c r="N149" s="92"/>
      <c r="O149" s="128" t="s">
        <v>86</v>
      </c>
    </row>
    <row r="150" spans="1:15" x14ac:dyDescent="0.25">
      <c r="A150" s="2" t="s">
        <v>171</v>
      </c>
      <c r="B150" s="102">
        <v>39278</v>
      </c>
      <c r="C150" s="17"/>
      <c r="D150" s="19"/>
      <c r="E150" s="20"/>
      <c r="F150" s="21"/>
      <c r="G150" s="22"/>
      <c r="H150" s="23"/>
      <c r="I150" s="24"/>
      <c r="J150" s="25"/>
      <c r="K150" s="23"/>
      <c r="L150" s="26"/>
      <c r="M150" s="27"/>
      <c r="N150" s="20"/>
      <c r="O150" s="2"/>
    </row>
    <row r="151" spans="1:15" x14ac:dyDescent="0.25">
      <c r="A151" s="2" t="s">
        <v>172</v>
      </c>
      <c r="B151" s="39">
        <v>38499</v>
      </c>
      <c r="C151" s="17"/>
      <c r="D151" s="19"/>
      <c r="E151" s="20"/>
      <c r="F151" s="21"/>
      <c r="G151" s="22"/>
      <c r="H151" s="23"/>
      <c r="I151" s="24"/>
      <c r="J151" s="25"/>
      <c r="K151" s="23"/>
      <c r="L151" s="26"/>
      <c r="M151" s="27"/>
      <c r="N151" s="20"/>
      <c r="O151" s="2"/>
    </row>
    <row r="152" spans="1:15" x14ac:dyDescent="0.25">
      <c r="A152" s="2" t="s">
        <v>173</v>
      </c>
      <c r="B152" s="39">
        <v>37465</v>
      </c>
      <c r="C152" s="17"/>
      <c r="D152" s="19"/>
      <c r="E152" s="20"/>
      <c r="F152" s="21"/>
      <c r="G152" s="22"/>
      <c r="H152" s="23"/>
      <c r="I152" s="24"/>
      <c r="J152" s="25"/>
      <c r="K152" s="23"/>
      <c r="L152" s="26"/>
      <c r="M152" s="27"/>
      <c r="N152" s="20"/>
      <c r="O152" s="2"/>
    </row>
    <row r="153" spans="1:15" x14ac:dyDescent="0.25">
      <c r="A153" s="2" t="s">
        <v>174</v>
      </c>
      <c r="B153" s="102">
        <v>39299</v>
      </c>
      <c r="C153" s="17"/>
      <c r="D153" s="19"/>
      <c r="E153" s="20"/>
      <c r="F153" s="21"/>
      <c r="G153" s="22"/>
      <c r="H153" s="23"/>
      <c r="I153" s="24"/>
      <c r="J153" s="25"/>
      <c r="K153" s="23"/>
      <c r="L153" s="26"/>
      <c r="M153" s="27"/>
      <c r="N153" s="20"/>
      <c r="O153" s="2"/>
    </row>
    <row r="154" spans="1:15" x14ac:dyDescent="0.25">
      <c r="A154" s="2" t="s">
        <v>175</v>
      </c>
      <c r="B154" s="39">
        <v>38924</v>
      </c>
      <c r="C154" s="17"/>
      <c r="D154" s="19"/>
      <c r="E154" s="20"/>
      <c r="F154" s="21"/>
      <c r="G154" s="22"/>
      <c r="H154" s="23"/>
      <c r="I154" s="24"/>
      <c r="J154" s="25"/>
      <c r="K154" s="23"/>
      <c r="L154" s="26"/>
      <c r="M154" s="27"/>
      <c r="N154" s="20"/>
      <c r="O154" s="2"/>
    </row>
    <row r="155" spans="1:15" ht="15.75" thickBot="1" x14ac:dyDescent="0.3">
      <c r="A155" s="103" t="s">
        <v>176</v>
      </c>
      <c r="B155" s="104">
        <v>37885</v>
      </c>
      <c r="C155" s="105"/>
      <c r="D155" s="106"/>
      <c r="E155" s="107"/>
      <c r="F155" s="108"/>
      <c r="G155" s="109"/>
      <c r="H155" s="110"/>
      <c r="I155" s="111"/>
      <c r="J155" s="112"/>
      <c r="K155" s="110"/>
      <c r="L155" s="113"/>
      <c r="M155" s="114"/>
      <c r="N155" s="107"/>
      <c r="O155" s="103"/>
    </row>
    <row r="156" spans="1:15" ht="15.75" thickTop="1" x14ac:dyDescent="0.25">
      <c r="A156" s="62" t="s">
        <v>177</v>
      </c>
      <c r="B156" s="63">
        <f>SUM(C156:N156)</f>
        <v>2</v>
      </c>
      <c r="C156" s="64">
        <v>0</v>
      </c>
      <c r="D156" s="65">
        <v>0</v>
      </c>
      <c r="E156" s="66">
        <v>0</v>
      </c>
      <c r="F156" s="67">
        <v>0</v>
      </c>
      <c r="G156" s="68">
        <v>0</v>
      </c>
      <c r="H156" s="69">
        <v>0</v>
      </c>
      <c r="I156" s="70">
        <v>1</v>
      </c>
      <c r="J156" s="71">
        <v>1</v>
      </c>
      <c r="K156" s="69">
        <v>0</v>
      </c>
      <c r="L156" s="72">
        <v>0</v>
      </c>
      <c r="M156" s="73">
        <v>0</v>
      </c>
      <c r="N156" s="66">
        <v>0</v>
      </c>
      <c r="O156" s="62" t="s">
        <v>177</v>
      </c>
    </row>
    <row r="157" spans="1:15" x14ac:dyDescent="0.25">
      <c r="A157" s="2" t="s">
        <v>168</v>
      </c>
      <c r="B157" s="18">
        <f>SUM(C157:N157)</f>
        <v>3</v>
      </c>
      <c r="C157" s="17">
        <v>0</v>
      </c>
      <c r="D157" s="19">
        <v>0</v>
      </c>
      <c r="E157" s="20">
        <v>0</v>
      </c>
      <c r="F157" s="21">
        <v>0</v>
      </c>
      <c r="G157" s="22">
        <v>0</v>
      </c>
      <c r="H157" s="23">
        <v>1</v>
      </c>
      <c r="I157" s="24">
        <v>1</v>
      </c>
      <c r="J157" s="25">
        <v>1</v>
      </c>
      <c r="K157" s="23">
        <v>0</v>
      </c>
      <c r="L157" s="26">
        <v>0</v>
      </c>
      <c r="M157" s="27">
        <v>0</v>
      </c>
      <c r="N157" s="20">
        <v>0</v>
      </c>
      <c r="O157" s="2" t="s">
        <v>168</v>
      </c>
    </row>
    <row r="158" spans="1:15" x14ac:dyDescent="0.25">
      <c r="A158" s="2" t="s">
        <v>169</v>
      </c>
      <c r="B158" s="16"/>
      <c r="C158" s="17">
        <v>0</v>
      </c>
      <c r="D158" s="19">
        <v>0</v>
      </c>
      <c r="E158" s="20">
        <v>0</v>
      </c>
      <c r="F158" s="21">
        <v>0</v>
      </c>
      <c r="G158" s="22">
        <v>4</v>
      </c>
      <c r="H158" s="23">
        <v>7</v>
      </c>
      <c r="I158" s="24">
        <v>7</v>
      </c>
      <c r="J158" s="25">
        <v>9</v>
      </c>
      <c r="K158" s="23">
        <v>3</v>
      </c>
      <c r="L158" s="26">
        <v>0</v>
      </c>
      <c r="M158" s="27">
        <v>0</v>
      </c>
      <c r="N158" s="20">
        <v>0</v>
      </c>
      <c r="O158" s="2" t="s">
        <v>169</v>
      </c>
    </row>
    <row r="159" spans="1:15" x14ac:dyDescent="0.25">
      <c r="A159" s="2" t="s">
        <v>86</v>
      </c>
      <c r="B159" s="16"/>
      <c r="C159" s="17"/>
      <c r="D159" s="19"/>
      <c r="E159" s="20"/>
      <c r="F159" s="21"/>
      <c r="G159" s="22">
        <v>1947</v>
      </c>
      <c r="H159" s="23">
        <v>1976</v>
      </c>
      <c r="I159" s="24">
        <v>2006</v>
      </c>
      <c r="J159" s="25">
        <v>1947</v>
      </c>
      <c r="K159" s="23">
        <v>1961</v>
      </c>
      <c r="L159" s="26"/>
      <c r="M159" s="27"/>
      <c r="N159" s="20"/>
      <c r="O159" s="2" t="s">
        <v>86</v>
      </c>
    </row>
    <row r="160" spans="1:15" x14ac:dyDescent="0.25">
      <c r="A160" s="2" t="s">
        <v>170</v>
      </c>
      <c r="B160" s="16"/>
      <c r="C160" s="17">
        <v>0</v>
      </c>
      <c r="D160" s="19">
        <v>0</v>
      </c>
      <c r="E160" s="20">
        <v>0</v>
      </c>
      <c r="F160" s="21">
        <v>0</v>
      </c>
      <c r="G160" s="22">
        <v>0</v>
      </c>
      <c r="H160" s="23">
        <v>0</v>
      </c>
      <c r="I160" s="24">
        <v>0</v>
      </c>
      <c r="J160" s="25">
        <v>0</v>
      </c>
      <c r="K160" s="23">
        <v>0</v>
      </c>
      <c r="L160" s="26">
        <v>0</v>
      </c>
      <c r="M160" s="27">
        <v>0</v>
      </c>
      <c r="N160" s="20">
        <v>0</v>
      </c>
      <c r="O160" s="2" t="s">
        <v>170</v>
      </c>
    </row>
    <row r="161" spans="1:15" x14ac:dyDescent="0.25">
      <c r="A161" s="128" t="s">
        <v>86</v>
      </c>
      <c r="B161" s="16"/>
      <c r="C161" s="17"/>
      <c r="D161" s="19"/>
      <c r="E161" s="20"/>
      <c r="F161" s="21"/>
      <c r="G161" s="22">
        <v>2007</v>
      </c>
      <c r="H161" s="23">
        <v>2007</v>
      </c>
      <c r="I161" s="24">
        <v>2004</v>
      </c>
      <c r="J161" s="25">
        <v>2006</v>
      </c>
      <c r="K161" s="23">
        <v>2007</v>
      </c>
      <c r="L161" s="26"/>
      <c r="M161" s="27"/>
      <c r="N161" s="20"/>
      <c r="O161" s="128" t="s">
        <v>86</v>
      </c>
    </row>
    <row r="162" spans="1:15" x14ac:dyDescent="0.25">
      <c r="A162" s="15" t="s">
        <v>178</v>
      </c>
      <c r="B162" s="16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 t="s">
        <v>178</v>
      </c>
    </row>
    <row r="163" spans="1:15" x14ac:dyDescent="0.25">
      <c r="A163" s="3" t="s">
        <v>179</v>
      </c>
      <c r="B163" s="4">
        <f>SUM(C163:N163)</f>
        <v>855</v>
      </c>
      <c r="C163" s="5">
        <v>32</v>
      </c>
      <c r="D163" s="6">
        <v>103</v>
      </c>
      <c r="E163" s="7">
        <v>78</v>
      </c>
      <c r="F163" s="8">
        <v>10</v>
      </c>
      <c r="G163" s="9">
        <v>87</v>
      </c>
      <c r="H163" s="10">
        <v>107</v>
      </c>
      <c r="I163" s="11">
        <v>132.6</v>
      </c>
      <c r="J163" s="12">
        <v>77.8</v>
      </c>
      <c r="K163" s="10">
        <v>44</v>
      </c>
      <c r="L163" s="13">
        <v>46.6</v>
      </c>
      <c r="M163" s="14">
        <v>31</v>
      </c>
      <c r="N163" s="7">
        <v>106</v>
      </c>
      <c r="O163" s="3" t="s">
        <v>179</v>
      </c>
    </row>
    <row r="164" spans="1:15" x14ac:dyDescent="0.25">
      <c r="A164" s="2" t="s">
        <v>180</v>
      </c>
      <c r="B164" s="269">
        <f>SUM(C164:N164)</f>
        <v>825.13666666666666</v>
      </c>
      <c r="C164" s="247">
        <v>65.333333333333329</v>
      </c>
      <c r="D164" s="248">
        <v>58.266666666666673</v>
      </c>
      <c r="E164" s="249">
        <v>69.266666666666666</v>
      </c>
      <c r="F164" s="250">
        <v>59.933333333333337</v>
      </c>
      <c r="G164" s="251">
        <v>67.02</v>
      </c>
      <c r="H164" s="252">
        <v>51.32</v>
      </c>
      <c r="I164" s="270">
        <v>76.403333333333336</v>
      </c>
      <c r="J164" s="254">
        <v>104.33333333333333</v>
      </c>
      <c r="K164" s="252">
        <v>51.25333333333333</v>
      </c>
      <c r="L164" s="255">
        <v>62.42</v>
      </c>
      <c r="M164" s="256">
        <v>84.833333333333329</v>
      </c>
      <c r="N164" s="249">
        <v>74.75333333333333</v>
      </c>
      <c r="O164" s="2" t="s">
        <v>180</v>
      </c>
    </row>
    <row r="165" spans="1:15" x14ac:dyDescent="0.25">
      <c r="A165" s="2" t="s">
        <v>28</v>
      </c>
      <c r="B165" s="18">
        <f t="shared" ref="B165:N165" si="8">INT((B163-B164)*10000/B164)/100</f>
        <v>3.61</v>
      </c>
      <c r="C165" s="17">
        <f t="shared" si="8"/>
        <v>-51.03</v>
      </c>
      <c r="D165" s="19">
        <f t="shared" si="8"/>
        <v>76.77</v>
      </c>
      <c r="E165" s="20">
        <f t="shared" si="8"/>
        <v>12.6</v>
      </c>
      <c r="F165" s="21">
        <f t="shared" si="8"/>
        <v>-83.32</v>
      </c>
      <c r="G165" s="22">
        <f t="shared" si="8"/>
        <v>29.81</v>
      </c>
      <c r="H165" s="23">
        <f t="shared" si="8"/>
        <v>108.49</v>
      </c>
      <c r="I165" s="24">
        <f t="shared" si="8"/>
        <v>73.55</v>
      </c>
      <c r="J165" s="25">
        <f t="shared" si="8"/>
        <v>-25.44</v>
      </c>
      <c r="K165" s="23">
        <f t="shared" si="8"/>
        <v>-14.16</v>
      </c>
      <c r="L165" s="26">
        <f t="shared" si="8"/>
        <v>-25.35</v>
      </c>
      <c r="M165" s="27">
        <f t="shared" si="8"/>
        <v>-63.46</v>
      </c>
      <c r="N165" s="20">
        <f t="shared" si="8"/>
        <v>41.79</v>
      </c>
      <c r="O165" s="2" t="s">
        <v>28</v>
      </c>
    </row>
    <row r="166" spans="1:15" x14ac:dyDescent="0.25">
      <c r="A166" s="2" t="s">
        <v>181</v>
      </c>
      <c r="B166" s="18">
        <v>1180</v>
      </c>
      <c r="C166" s="17">
        <v>97</v>
      </c>
      <c r="D166" s="19">
        <v>135.5</v>
      </c>
      <c r="E166" s="20">
        <v>185</v>
      </c>
      <c r="F166" s="21">
        <v>182.5</v>
      </c>
      <c r="G166" s="22">
        <v>128</v>
      </c>
      <c r="H166" s="23">
        <v>107</v>
      </c>
      <c r="I166" s="24">
        <v>132.6</v>
      </c>
      <c r="J166" s="25">
        <v>164.5</v>
      </c>
      <c r="K166" s="23">
        <v>144.5</v>
      </c>
      <c r="L166" s="26">
        <v>78</v>
      </c>
      <c r="M166" s="27">
        <v>175</v>
      </c>
      <c r="N166" s="20">
        <v>130.5</v>
      </c>
      <c r="O166" s="2" t="s">
        <v>181</v>
      </c>
    </row>
    <row r="167" spans="1:15" x14ac:dyDescent="0.25">
      <c r="A167" s="2" t="s">
        <v>86</v>
      </c>
      <c r="B167" s="18">
        <v>2001</v>
      </c>
      <c r="C167" s="17">
        <v>2001</v>
      </c>
      <c r="D167" s="19">
        <v>2002</v>
      </c>
      <c r="E167" s="20">
        <v>2001</v>
      </c>
      <c r="F167" s="21">
        <v>2001</v>
      </c>
      <c r="G167" s="22">
        <v>2006</v>
      </c>
      <c r="H167" s="23">
        <v>2007</v>
      </c>
      <c r="I167" s="24">
        <v>2007</v>
      </c>
      <c r="J167" s="25">
        <v>2002</v>
      </c>
      <c r="K167" s="23">
        <v>2001</v>
      </c>
      <c r="L167" s="26">
        <v>2001</v>
      </c>
      <c r="M167" s="27">
        <v>2002</v>
      </c>
      <c r="N167" s="20">
        <v>2002</v>
      </c>
      <c r="O167" s="2" t="s">
        <v>86</v>
      </c>
    </row>
    <row r="168" spans="1:15" x14ac:dyDescent="0.25">
      <c r="A168" s="2" t="s">
        <v>182</v>
      </c>
      <c r="B168" s="18">
        <v>529</v>
      </c>
      <c r="C168" s="17">
        <v>32</v>
      </c>
      <c r="D168" s="19">
        <v>19</v>
      </c>
      <c r="E168" s="20">
        <v>19</v>
      </c>
      <c r="F168" s="21">
        <v>10</v>
      </c>
      <c r="G168" s="22">
        <v>34</v>
      </c>
      <c r="H168" s="23">
        <v>23.5</v>
      </c>
      <c r="I168" s="24">
        <v>45.5</v>
      </c>
      <c r="J168" s="25">
        <v>52</v>
      </c>
      <c r="K168" s="23">
        <v>7</v>
      </c>
      <c r="L168" s="26">
        <v>41</v>
      </c>
      <c r="M168" s="27">
        <v>30</v>
      </c>
      <c r="N168" s="20">
        <v>44</v>
      </c>
      <c r="O168" s="2" t="s">
        <v>182</v>
      </c>
    </row>
    <row r="169" spans="1:15" ht="15.75" thickBot="1" x14ac:dyDescent="0.3">
      <c r="A169" s="128" t="s">
        <v>86</v>
      </c>
      <c r="B169" s="89">
        <v>2003</v>
      </c>
      <c r="C169" s="90">
        <v>2007</v>
      </c>
      <c r="D169" s="91">
        <v>2003</v>
      </c>
      <c r="E169" s="92">
        <v>2003</v>
      </c>
      <c r="F169" s="93">
        <v>2007</v>
      </c>
      <c r="G169" s="94">
        <v>2004</v>
      </c>
      <c r="H169" s="95">
        <v>2001</v>
      </c>
      <c r="I169" s="96">
        <v>2006</v>
      </c>
      <c r="J169" s="97">
        <v>2003</v>
      </c>
      <c r="K169" s="95">
        <v>2003</v>
      </c>
      <c r="L169" s="98">
        <v>2004</v>
      </c>
      <c r="M169" s="99">
        <v>2003</v>
      </c>
      <c r="N169" s="92">
        <v>2003</v>
      </c>
      <c r="O169" s="128" t="s">
        <v>86</v>
      </c>
    </row>
    <row r="170" spans="1:15" ht="15.75" thickTop="1" x14ac:dyDescent="0.25">
      <c r="A170" s="62" t="s">
        <v>183</v>
      </c>
      <c r="B170" s="63">
        <f>SUM(C170:N170)</f>
        <v>823</v>
      </c>
      <c r="C170" s="64">
        <v>36</v>
      </c>
      <c r="D170" s="65">
        <v>102</v>
      </c>
      <c r="E170" s="66">
        <v>65</v>
      </c>
      <c r="F170" s="67">
        <v>6</v>
      </c>
      <c r="G170" s="68">
        <v>78</v>
      </c>
      <c r="H170" s="69">
        <v>112</v>
      </c>
      <c r="I170" s="70">
        <v>116</v>
      </c>
      <c r="J170" s="71">
        <v>80</v>
      </c>
      <c r="K170" s="69">
        <v>52</v>
      </c>
      <c r="L170" s="72">
        <v>39</v>
      </c>
      <c r="M170" s="73">
        <v>40</v>
      </c>
      <c r="N170" s="66">
        <v>97</v>
      </c>
      <c r="O170" s="62" t="s">
        <v>183</v>
      </c>
    </row>
    <row r="171" spans="1:15" x14ac:dyDescent="0.25">
      <c r="A171" s="2" t="s">
        <v>184</v>
      </c>
      <c r="B171" s="18">
        <v>748</v>
      </c>
      <c r="C171" s="17">
        <v>60</v>
      </c>
      <c r="D171" s="19">
        <v>49.4</v>
      </c>
      <c r="E171" s="20">
        <v>49.1</v>
      </c>
      <c r="F171" s="21">
        <v>50.6</v>
      </c>
      <c r="G171" s="22">
        <v>55.2</v>
      </c>
      <c r="H171" s="23">
        <v>64.5</v>
      </c>
      <c r="I171" s="24">
        <v>55.1</v>
      </c>
      <c r="J171" s="25">
        <v>66.900000000000006</v>
      </c>
      <c r="K171" s="23">
        <v>75</v>
      </c>
      <c r="L171" s="26">
        <v>71.3</v>
      </c>
      <c r="M171" s="27">
        <v>77.2</v>
      </c>
      <c r="N171" s="20">
        <v>73.7</v>
      </c>
      <c r="O171" s="2" t="s">
        <v>184</v>
      </c>
    </row>
    <row r="172" spans="1:15" x14ac:dyDescent="0.25">
      <c r="A172" s="2" t="s">
        <v>28</v>
      </c>
      <c r="B172" s="18">
        <f t="shared" ref="B172:N172" si="9">INT((B170-B171)*10000/B171)/100</f>
        <v>10.02</v>
      </c>
      <c r="C172" s="17">
        <f t="shared" si="9"/>
        <v>-40</v>
      </c>
      <c r="D172" s="19">
        <f t="shared" si="9"/>
        <v>106.47</v>
      </c>
      <c r="E172" s="20">
        <f t="shared" si="9"/>
        <v>32.380000000000003</v>
      </c>
      <c r="F172" s="21">
        <f t="shared" si="9"/>
        <v>-88.15</v>
      </c>
      <c r="G172" s="22">
        <f t="shared" si="9"/>
        <v>41.3</v>
      </c>
      <c r="H172" s="23">
        <f t="shared" si="9"/>
        <v>73.64</v>
      </c>
      <c r="I172" s="24">
        <f t="shared" si="9"/>
        <v>110.52</v>
      </c>
      <c r="J172" s="25">
        <f t="shared" si="9"/>
        <v>19.579999999999998</v>
      </c>
      <c r="K172" s="23">
        <f t="shared" si="9"/>
        <v>-30.67</v>
      </c>
      <c r="L172" s="26">
        <f t="shared" si="9"/>
        <v>-45.31</v>
      </c>
      <c r="M172" s="27">
        <f t="shared" si="9"/>
        <v>-48.19</v>
      </c>
      <c r="N172" s="20">
        <f t="shared" si="9"/>
        <v>31.61</v>
      </c>
      <c r="O172" s="2" t="s">
        <v>28</v>
      </c>
    </row>
    <row r="173" spans="1:15" x14ac:dyDescent="0.25">
      <c r="A173" s="2" t="s">
        <v>181</v>
      </c>
      <c r="B173" s="16"/>
      <c r="C173" s="17">
        <v>145</v>
      </c>
      <c r="D173" s="19">
        <v>132</v>
      </c>
      <c r="E173" s="20">
        <v>169</v>
      </c>
      <c r="F173" s="21">
        <v>148</v>
      </c>
      <c r="G173" s="22">
        <v>114</v>
      </c>
      <c r="H173" s="23">
        <v>150</v>
      </c>
      <c r="I173" s="24">
        <v>134</v>
      </c>
      <c r="J173" s="25">
        <v>174</v>
      </c>
      <c r="K173" s="23">
        <v>171</v>
      </c>
      <c r="L173" s="26">
        <v>216</v>
      </c>
      <c r="M173" s="27">
        <v>169</v>
      </c>
      <c r="N173" s="20">
        <v>204</v>
      </c>
      <c r="O173" s="2" t="s">
        <v>181</v>
      </c>
    </row>
    <row r="174" spans="1:15" x14ac:dyDescent="0.25">
      <c r="A174" s="2" t="s">
        <v>86</v>
      </c>
      <c r="B174" s="16"/>
      <c r="C174" s="17">
        <v>1995</v>
      </c>
      <c r="D174" s="19">
        <v>1957</v>
      </c>
      <c r="E174" s="20">
        <v>2001</v>
      </c>
      <c r="F174" s="21">
        <v>2000</v>
      </c>
      <c r="G174" s="22">
        <v>1945</v>
      </c>
      <c r="H174" s="23">
        <v>2003</v>
      </c>
      <c r="I174" s="24">
        <v>2005</v>
      </c>
      <c r="J174" s="25">
        <v>1945</v>
      </c>
      <c r="K174" s="23">
        <v>1958</v>
      </c>
      <c r="L174" s="26">
        <v>2000</v>
      </c>
      <c r="M174" s="27">
        <v>2000</v>
      </c>
      <c r="N174" s="20">
        <v>1965</v>
      </c>
      <c r="O174" s="2" t="s">
        <v>86</v>
      </c>
    </row>
    <row r="175" spans="1:15" x14ac:dyDescent="0.25">
      <c r="A175" s="2" t="s">
        <v>182</v>
      </c>
      <c r="B175" s="16"/>
      <c r="C175" s="17">
        <v>3</v>
      </c>
      <c r="D175" s="19">
        <v>2</v>
      </c>
      <c r="E175" s="20">
        <v>3</v>
      </c>
      <c r="F175" s="21">
        <v>6</v>
      </c>
      <c r="G175" s="22">
        <v>9</v>
      </c>
      <c r="H175" s="23">
        <v>3</v>
      </c>
      <c r="I175" s="24">
        <v>12</v>
      </c>
      <c r="J175" s="25">
        <v>9</v>
      </c>
      <c r="K175" s="23">
        <v>2</v>
      </c>
      <c r="L175" s="26">
        <v>5</v>
      </c>
      <c r="M175" s="27">
        <v>8</v>
      </c>
      <c r="N175" s="20">
        <v>9</v>
      </c>
      <c r="O175" s="2" t="s">
        <v>182</v>
      </c>
    </row>
    <row r="176" spans="1:15" x14ac:dyDescent="0.25">
      <c r="A176" s="128" t="s">
        <v>86</v>
      </c>
      <c r="B176" s="16"/>
      <c r="C176" s="17">
        <v>1997</v>
      </c>
      <c r="D176" s="19">
        <v>1959</v>
      </c>
      <c r="E176" s="20">
        <v>1953</v>
      </c>
      <c r="F176" s="21">
        <v>2007</v>
      </c>
      <c r="G176" s="22">
        <v>1989</v>
      </c>
      <c r="H176" s="23">
        <v>1976</v>
      </c>
      <c r="I176" s="24">
        <v>1982</v>
      </c>
      <c r="J176" s="25">
        <v>1991</v>
      </c>
      <c r="K176" s="23">
        <v>1959</v>
      </c>
      <c r="L176" s="26">
        <v>1969</v>
      </c>
      <c r="M176" s="27">
        <v>1955</v>
      </c>
      <c r="N176" s="20">
        <v>1971</v>
      </c>
      <c r="O176" s="128" t="s">
        <v>86</v>
      </c>
    </row>
    <row r="177" spans="1:15" x14ac:dyDescent="0.25">
      <c r="A177" s="15" t="s">
        <v>185</v>
      </c>
      <c r="B177" s="16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 t="s">
        <v>185</v>
      </c>
    </row>
    <row r="178" spans="1:15" x14ac:dyDescent="0.25">
      <c r="A178" s="3" t="s">
        <v>186</v>
      </c>
      <c r="B178" s="4">
        <f>SUM(C178:N178)</f>
        <v>1618</v>
      </c>
      <c r="C178" s="5">
        <v>49</v>
      </c>
      <c r="D178" s="6">
        <v>55</v>
      </c>
      <c r="E178" s="7">
        <v>153</v>
      </c>
      <c r="F178" s="8">
        <v>291</v>
      </c>
      <c r="G178" s="9">
        <v>159</v>
      </c>
      <c r="H178" s="10">
        <v>115</v>
      </c>
      <c r="I178" s="11">
        <v>187</v>
      </c>
      <c r="J178" s="12">
        <v>168</v>
      </c>
      <c r="K178" s="10">
        <v>140</v>
      </c>
      <c r="L178" s="13">
        <v>136</v>
      </c>
      <c r="M178" s="14">
        <v>69</v>
      </c>
      <c r="N178" s="7">
        <v>96</v>
      </c>
      <c r="O178" s="3" t="s">
        <v>186</v>
      </c>
    </row>
    <row r="179" spans="1:15" x14ac:dyDescent="0.25">
      <c r="A179" s="2" t="s">
        <v>187</v>
      </c>
      <c r="B179" s="18">
        <v>1626</v>
      </c>
      <c r="C179" s="17">
        <v>49</v>
      </c>
      <c r="D179" s="19">
        <v>80</v>
      </c>
      <c r="E179" s="20">
        <v>115</v>
      </c>
      <c r="F179" s="21">
        <v>162</v>
      </c>
      <c r="G179" s="22">
        <v>199</v>
      </c>
      <c r="H179" s="23">
        <v>206</v>
      </c>
      <c r="I179" s="24">
        <v>213</v>
      </c>
      <c r="J179" s="25">
        <v>213</v>
      </c>
      <c r="K179" s="23">
        <v>151</v>
      </c>
      <c r="L179" s="26">
        <v>116</v>
      </c>
      <c r="M179" s="27">
        <v>74</v>
      </c>
      <c r="N179" s="20">
        <v>48</v>
      </c>
      <c r="O179" s="2" t="s">
        <v>187</v>
      </c>
    </row>
    <row r="180" spans="1:15" x14ac:dyDescent="0.25">
      <c r="A180" s="2" t="s">
        <v>28</v>
      </c>
      <c r="B180" s="18">
        <f>INT((B178-B179)*10000/B179)/100</f>
        <v>-0.5</v>
      </c>
      <c r="C180" s="17">
        <f t="shared" ref="C180:N180" si="10">INT((C178-C179)*10000/C179)/100</f>
        <v>0</v>
      </c>
      <c r="D180" s="19">
        <f t="shared" si="10"/>
        <v>-31.25</v>
      </c>
      <c r="E180" s="20">
        <f t="shared" si="10"/>
        <v>33.04</v>
      </c>
      <c r="F180" s="21">
        <f t="shared" si="10"/>
        <v>79.62</v>
      </c>
      <c r="G180" s="22">
        <f t="shared" si="10"/>
        <v>-20.11</v>
      </c>
      <c r="H180" s="23">
        <f t="shared" si="10"/>
        <v>-44.18</v>
      </c>
      <c r="I180" s="24">
        <f t="shared" si="10"/>
        <v>-12.21</v>
      </c>
      <c r="J180" s="25">
        <f t="shared" si="10"/>
        <v>-21.13</v>
      </c>
      <c r="K180" s="23">
        <f t="shared" si="10"/>
        <v>-7.29</v>
      </c>
      <c r="L180" s="26">
        <f t="shared" si="10"/>
        <v>17.239999999999998</v>
      </c>
      <c r="M180" s="27">
        <f t="shared" si="10"/>
        <v>-6.76</v>
      </c>
      <c r="N180" s="20">
        <f t="shared" si="10"/>
        <v>100</v>
      </c>
      <c r="O180" s="2" t="s">
        <v>28</v>
      </c>
    </row>
    <row r="181" spans="1:15" x14ac:dyDescent="0.25">
      <c r="A181" s="2" t="s">
        <v>188</v>
      </c>
      <c r="B181" s="18">
        <v>1764</v>
      </c>
      <c r="C181" s="17">
        <v>95</v>
      </c>
      <c r="D181" s="19">
        <v>131</v>
      </c>
      <c r="E181" s="20">
        <v>183</v>
      </c>
      <c r="F181" s="21">
        <v>291</v>
      </c>
      <c r="G181" s="22">
        <v>242</v>
      </c>
      <c r="H181" s="23">
        <v>292</v>
      </c>
      <c r="I181" s="24">
        <v>310</v>
      </c>
      <c r="J181" s="25">
        <v>284</v>
      </c>
      <c r="K181" s="23">
        <v>238</v>
      </c>
      <c r="L181" s="26">
        <v>179</v>
      </c>
      <c r="M181" s="27">
        <v>95</v>
      </c>
      <c r="N181" s="20">
        <v>80</v>
      </c>
      <c r="O181" s="2" t="s">
        <v>188</v>
      </c>
    </row>
    <row r="182" spans="1:15" x14ac:dyDescent="0.25">
      <c r="A182" s="2" t="s">
        <v>86</v>
      </c>
      <c r="B182" s="18">
        <v>2005</v>
      </c>
      <c r="C182" s="17">
        <v>2005</v>
      </c>
      <c r="D182" s="19">
        <v>2003</v>
      </c>
      <c r="E182" s="20">
        <v>1972</v>
      </c>
      <c r="F182" s="21">
        <v>2007</v>
      </c>
      <c r="G182" s="22">
        <v>2001</v>
      </c>
      <c r="H182" s="23">
        <v>1976</v>
      </c>
      <c r="I182" s="24">
        <v>1990</v>
      </c>
      <c r="J182" s="25">
        <v>1976</v>
      </c>
      <c r="K182" s="23">
        <v>1997</v>
      </c>
      <c r="L182" s="26">
        <v>1965</v>
      </c>
      <c r="M182" s="27">
        <v>2005</v>
      </c>
      <c r="N182" s="20">
        <v>1972</v>
      </c>
      <c r="O182" s="2" t="s">
        <v>86</v>
      </c>
    </row>
    <row r="183" spans="1:15" x14ac:dyDescent="0.25">
      <c r="A183" s="2" t="s">
        <v>189</v>
      </c>
      <c r="B183" s="18">
        <v>1603</v>
      </c>
      <c r="C183" s="17">
        <v>32</v>
      </c>
      <c r="D183" s="19">
        <v>28</v>
      </c>
      <c r="E183" s="20">
        <v>54</v>
      </c>
      <c r="F183" s="21">
        <v>100</v>
      </c>
      <c r="G183" s="22">
        <v>120</v>
      </c>
      <c r="H183" s="23">
        <v>115</v>
      </c>
      <c r="I183" s="24">
        <v>141</v>
      </c>
      <c r="J183" s="25">
        <v>127</v>
      </c>
      <c r="K183" s="23">
        <v>81</v>
      </c>
      <c r="L183" s="26">
        <v>52</v>
      </c>
      <c r="M183" s="27">
        <v>63</v>
      </c>
      <c r="N183" s="20">
        <v>17</v>
      </c>
      <c r="O183" s="2" t="s">
        <v>189</v>
      </c>
    </row>
    <row r="184" spans="1:15" x14ac:dyDescent="0.25">
      <c r="A184" s="2" t="s">
        <v>86</v>
      </c>
      <c r="B184" s="18">
        <v>2002</v>
      </c>
      <c r="C184" s="17">
        <v>1964</v>
      </c>
      <c r="D184" s="19">
        <v>2006</v>
      </c>
      <c r="E184" s="20">
        <v>2001</v>
      </c>
      <c r="F184" s="21">
        <v>1998</v>
      </c>
      <c r="G184" s="22">
        <v>2006</v>
      </c>
      <c r="H184" s="23">
        <v>2007</v>
      </c>
      <c r="I184" s="24">
        <v>1965</v>
      </c>
      <c r="J184" s="25">
        <v>1968</v>
      </c>
      <c r="K184" s="23">
        <v>1984</v>
      </c>
      <c r="L184" s="26">
        <v>1998</v>
      </c>
      <c r="M184" s="27">
        <v>2002</v>
      </c>
      <c r="N184" s="20">
        <v>1988</v>
      </c>
      <c r="O184" s="2" t="s">
        <v>86</v>
      </c>
    </row>
    <row r="185" spans="1:15" x14ac:dyDescent="0.25">
      <c r="A185" s="15" t="s">
        <v>190</v>
      </c>
      <c r="B185" s="16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 t="s">
        <v>190</v>
      </c>
    </row>
    <row r="186" spans="1:15" x14ac:dyDescent="0.25">
      <c r="A186" s="3" t="s">
        <v>191</v>
      </c>
      <c r="B186" s="4">
        <f>SUM(C186:N186)</f>
        <v>131</v>
      </c>
      <c r="C186" s="5">
        <v>13</v>
      </c>
      <c r="D186" s="6">
        <v>14</v>
      </c>
      <c r="E186" s="7">
        <v>13</v>
      </c>
      <c r="F186" s="8">
        <v>2</v>
      </c>
      <c r="G186" s="9">
        <v>15</v>
      </c>
      <c r="H186" s="10">
        <v>15</v>
      </c>
      <c r="I186" s="11">
        <v>17</v>
      </c>
      <c r="J186" s="12">
        <v>11</v>
      </c>
      <c r="K186" s="10">
        <v>6</v>
      </c>
      <c r="L186" s="13">
        <v>4</v>
      </c>
      <c r="M186" s="14">
        <v>10</v>
      </c>
      <c r="N186" s="7">
        <v>11</v>
      </c>
      <c r="O186" s="3" t="s">
        <v>191</v>
      </c>
    </row>
    <row r="187" spans="1:15" x14ac:dyDescent="0.25">
      <c r="A187" s="2" t="s">
        <v>192</v>
      </c>
      <c r="B187" s="268">
        <f>SUM(C187:N187)</f>
        <v>145.33333333333334</v>
      </c>
      <c r="C187" s="247">
        <v>13.666666666666666</v>
      </c>
      <c r="D187" s="248">
        <v>11.5</v>
      </c>
      <c r="E187" s="249">
        <v>12.166666666666666</v>
      </c>
      <c r="F187" s="250">
        <v>11</v>
      </c>
      <c r="G187" s="251">
        <v>13.5</v>
      </c>
      <c r="H187" s="252">
        <v>8.5</v>
      </c>
      <c r="I187" s="253">
        <v>11.333333333333334</v>
      </c>
      <c r="J187" s="254">
        <v>12.666666666666666</v>
      </c>
      <c r="K187" s="252">
        <v>9.6666666666666661</v>
      </c>
      <c r="L187" s="255">
        <v>13.5</v>
      </c>
      <c r="M187" s="256">
        <v>14.5</v>
      </c>
      <c r="N187" s="249">
        <v>13.333333333333334</v>
      </c>
      <c r="O187" s="2" t="s">
        <v>192</v>
      </c>
    </row>
    <row r="188" spans="1:15" x14ac:dyDescent="0.25">
      <c r="A188" s="2" t="s">
        <v>193</v>
      </c>
      <c r="B188" s="18">
        <v>174</v>
      </c>
      <c r="C188" s="17">
        <v>20</v>
      </c>
      <c r="D188" s="19">
        <v>21</v>
      </c>
      <c r="E188" s="20">
        <v>20</v>
      </c>
      <c r="F188" s="21">
        <v>21</v>
      </c>
      <c r="G188" s="22">
        <v>21</v>
      </c>
      <c r="H188" s="23">
        <v>15</v>
      </c>
      <c r="I188" s="24">
        <v>17</v>
      </c>
      <c r="J188" s="25">
        <v>16</v>
      </c>
      <c r="K188" s="23">
        <v>18</v>
      </c>
      <c r="L188" s="26">
        <v>18</v>
      </c>
      <c r="M188" s="27">
        <v>18</v>
      </c>
      <c r="N188" s="20">
        <v>19</v>
      </c>
      <c r="O188" s="2" t="s">
        <v>193</v>
      </c>
    </row>
    <row r="189" spans="1:15" x14ac:dyDescent="0.25">
      <c r="A189" s="2" t="s">
        <v>86</v>
      </c>
      <c r="B189" s="18">
        <v>2002</v>
      </c>
      <c r="C189" s="17">
        <v>2004</v>
      </c>
      <c r="D189" s="19">
        <v>2002</v>
      </c>
      <c r="E189" s="20">
        <v>2001</v>
      </c>
      <c r="F189" s="21">
        <v>2001</v>
      </c>
      <c r="G189" s="22">
        <v>2002</v>
      </c>
      <c r="H189" s="23">
        <v>2007</v>
      </c>
      <c r="I189" s="24">
        <v>2007</v>
      </c>
      <c r="J189" s="25">
        <v>2006</v>
      </c>
      <c r="K189" s="23">
        <v>2001</v>
      </c>
      <c r="L189" s="26">
        <v>2002</v>
      </c>
      <c r="M189" s="27">
        <v>2002</v>
      </c>
      <c r="N189" s="20">
        <v>2002</v>
      </c>
      <c r="O189" s="2" t="s">
        <v>86</v>
      </c>
    </row>
    <row r="190" spans="1:15" x14ac:dyDescent="0.25">
      <c r="A190" s="2" t="s">
        <v>194</v>
      </c>
      <c r="B190" s="18">
        <v>115</v>
      </c>
      <c r="C190" s="17">
        <v>8</v>
      </c>
      <c r="D190" s="19">
        <v>7</v>
      </c>
      <c r="E190" s="20">
        <v>7</v>
      </c>
      <c r="F190" s="21">
        <v>2</v>
      </c>
      <c r="G190" s="22">
        <v>4</v>
      </c>
      <c r="H190" s="23">
        <v>5</v>
      </c>
      <c r="I190" s="24">
        <v>10</v>
      </c>
      <c r="J190" s="25">
        <v>4</v>
      </c>
      <c r="K190" s="23">
        <v>2</v>
      </c>
      <c r="L190" s="26">
        <v>4</v>
      </c>
      <c r="M190" s="27">
        <v>11</v>
      </c>
      <c r="N190" s="20">
        <v>11</v>
      </c>
      <c r="O190" s="2" t="s">
        <v>194</v>
      </c>
    </row>
    <row r="191" spans="1:15" ht="15.75" thickBot="1" x14ac:dyDescent="0.3">
      <c r="A191" s="128" t="s">
        <v>86</v>
      </c>
      <c r="B191" s="89">
        <v>2003</v>
      </c>
      <c r="C191" s="90">
        <v>2006</v>
      </c>
      <c r="D191" s="91">
        <v>2003</v>
      </c>
      <c r="E191" s="92">
        <v>2003</v>
      </c>
      <c r="F191" s="93">
        <v>2007</v>
      </c>
      <c r="G191" s="94">
        <v>2001</v>
      </c>
      <c r="H191" s="95">
        <v>2005</v>
      </c>
      <c r="I191" s="96">
        <v>2006</v>
      </c>
      <c r="J191" s="97">
        <v>2003</v>
      </c>
      <c r="K191" s="95">
        <v>2003</v>
      </c>
      <c r="L191" s="98">
        <v>2007</v>
      </c>
      <c r="M191" s="99">
        <v>2005</v>
      </c>
      <c r="N191" s="92">
        <v>2005</v>
      </c>
      <c r="O191" s="128" t="s">
        <v>86</v>
      </c>
    </row>
    <row r="192" spans="1:15" ht="15.75" thickTop="1" x14ac:dyDescent="0.25">
      <c r="A192" s="62" t="s">
        <v>195</v>
      </c>
      <c r="B192" s="63">
        <f>SUM(C192:N192)</f>
        <v>129</v>
      </c>
      <c r="C192" s="64">
        <v>13</v>
      </c>
      <c r="D192" s="65">
        <v>18</v>
      </c>
      <c r="E192" s="66">
        <v>10</v>
      </c>
      <c r="F192" s="67">
        <v>2</v>
      </c>
      <c r="G192" s="68">
        <v>13</v>
      </c>
      <c r="H192" s="69">
        <v>14</v>
      </c>
      <c r="I192" s="70">
        <v>14</v>
      </c>
      <c r="J192" s="71">
        <v>11</v>
      </c>
      <c r="K192" s="69">
        <v>7</v>
      </c>
      <c r="L192" s="72">
        <v>4</v>
      </c>
      <c r="M192" s="73">
        <v>11</v>
      </c>
      <c r="N192" s="66">
        <v>12</v>
      </c>
      <c r="O192" s="62" t="s">
        <v>195</v>
      </c>
    </row>
    <row r="193" spans="1:15" x14ac:dyDescent="0.25">
      <c r="A193" s="2" t="s">
        <v>192</v>
      </c>
      <c r="B193" s="18">
        <f>SUM(C193:N193)</f>
        <v>126</v>
      </c>
      <c r="C193" s="17">
        <v>11</v>
      </c>
      <c r="D193" s="19">
        <v>10</v>
      </c>
      <c r="E193" s="20">
        <v>10</v>
      </c>
      <c r="F193" s="21">
        <v>11</v>
      </c>
      <c r="G193" s="22">
        <v>10</v>
      </c>
      <c r="H193" s="23">
        <v>10</v>
      </c>
      <c r="I193" s="24">
        <v>9</v>
      </c>
      <c r="J193" s="25">
        <v>10</v>
      </c>
      <c r="K193" s="23">
        <v>11</v>
      </c>
      <c r="L193" s="26">
        <v>10</v>
      </c>
      <c r="M193" s="27">
        <v>12</v>
      </c>
      <c r="N193" s="20">
        <v>12</v>
      </c>
      <c r="O193" s="2" t="s">
        <v>192</v>
      </c>
    </row>
    <row r="194" spans="1:15" x14ac:dyDescent="0.25">
      <c r="A194" s="2" t="s">
        <v>193</v>
      </c>
      <c r="B194" s="16"/>
      <c r="C194" s="17">
        <v>24</v>
      </c>
      <c r="D194" s="19">
        <v>21</v>
      </c>
      <c r="E194" s="20">
        <v>23</v>
      </c>
      <c r="F194" s="21">
        <v>21</v>
      </c>
      <c r="G194" s="22">
        <v>20</v>
      </c>
      <c r="H194" s="23">
        <v>21</v>
      </c>
      <c r="I194" s="24">
        <v>21</v>
      </c>
      <c r="J194" s="25">
        <v>21</v>
      </c>
      <c r="K194" s="23">
        <v>22</v>
      </c>
      <c r="L194" s="26">
        <v>24</v>
      </c>
      <c r="M194" s="27">
        <v>23</v>
      </c>
      <c r="N194" s="20">
        <v>21</v>
      </c>
      <c r="O194" s="2" t="s">
        <v>193</v>
      </c>
    </row>
    <row r="195" spans="1:15" x14ac:dyDescent="0.25">
      <c r="A195" s="2" t="s">
        <v>86</v>
      </c>
      <c r="B195" s="16"/>
      <c r="C195" s="17">
        <v>1948</v>
      </c>
      <c r="D195" s="19">
        <v>1995</v>
      </c>
      <c r="E195" s="20">
        <v>1979</v>
      </c>
      <c r="F195" s="21">
        <v>2001</v>
      </c>
      <c r="G195" s="22">
        <v>2006</v>
      </c>
      <c r="H195" s="23">
        <v>1991</v>
      </c>
      <c r="I195" s="24">
        <v>1988</v>
      </c>
      <c r="J195" s="25">
        <v>1956</v>
      </c>
      <c r="K195" s="23">
        <v>1950</v>
      </c>
      <c r="L195" s="26">
        <v>1981</v>
      </c>
      <c r="M195" s="27">
        <v>2000</v>
      </c>
      <c r="N195" s="20" t="s">
        <v>99</v>
      </c>
      <c r="O195" s="2" t="s">
        <v>86</v>
      </c>
    </row>
    <row r="196" spans="1:15" x14ac:dyDescent="0.25">
      <c r="A196" s="2" t="s">
        <v>194</v>
      </c>
      <c r="B196" s="16"/>
      <c r="C196" s="17">
        <v>1</v>
      </c>
      <c r="D196" s="19">
        <v>1</v>
      </c>
      <c r="E196" s="20">
        <v>1</v>
      </c>
      <c r="F196" s="21">
        <v>2</v>
      </c>
      <c r="G196" s="22">
        <v>2</v>
      </c>
      <c r="H196" s="23">
        <v>1</v>
      </c>
      <c r="I196" s="24">
        <v>3</v>
      </c>
      <c r="J196" s="25">
        <v>2</v>
      </c>
      <c r="K196" s="23">
        <v>1</v>
      </c>
      <c r="L196" s="26">
        <v>2</v>
      </c>
      <c r="M196" s="27">
        <v>4</v>
      </c>
      <c r="N196" s="20">
        <v>2</v>
      </c>
      <c r="O196" s="2" t="s">
        <v>194</v>
      </c>
    </row>
    <row r="197" spans="1:15" x14ac:dyDescent="0.25">
      <c r="A197" s="128" t="s">
        <v>86</v>
      </c>
      <c r="B197" s="16"/>
      <c r="C197" s="17">
        <v>1997</v>
      </c>
      <c r="D197" s="19">
        <v>1959</v>
      </c>
      <c r="E197" s="20">
        <v>1953</v>
      </c>
      <c r="F197" s="21">
        <v>2007</v>
      </c>
      <c r="G197" s="22">
        <v>1989</v>
      </c>
      <c r="H197" s="23">
        <v>1976</v>
      </c>
      <c r="I197" s="24" t="s">
        <v>99</v>
      </c>
      <c r="J197" s="25">
        <v>1995</v>
      </c>
      <c r="K197" s="23">
        <v>1959</v>
      </c>
      <c r="L197" s="26">
        <v>1969</v>
      </c>
      <c r="M197" s="27" t="s">
        <v>99</v>
      </c>
      <c r="N197" s="20">
        <v>1971</v>
      </c>
      <c r="O197" s="128" t="s">
        <v>86</v>
      </c>
    </row>
    <row r="198" spans="1:15" x14ac:dyDescent="0.25">
      <c r="A198" s="15" t="s">
        <v>196</v>
      </c>
      <c r="B198" s="16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 t="s">
        <v>196</v>
      </c>
    </row>
    <row r="199" spans="1:15" x14ac:dyDescent="0.25">
      <c r="A199" s="3" t="s">
        <v>197</v>
      </c>
      <c r="B199" s="18">
        <v>33.4</v>
      </c>
      <c r="C199" s="5">
        <v>5</v>
      </c>
      <c r="D199" s="6">
        <v>18</v>
      </c>
      <c r="E199" s="7">
        <v>22</v>
      </c>
      <c r="F199" s="8">
        <v>7</v>
      </c>
      <c r="G199" s="9">
        <v>33</v>
      </c>
      <c r="H199" s="10">
        <v>32</v>
      </c>
      <c r="I199" s="11">
        <v>33.4</v>
      </c>
      <c r="J199" s="12">
        <v>23.4</v>
      </c>
      <c r="K199" s="10">
        <v>11.8</v>
      </c>
      <c r="L199" s="13">
        <v>17.600000000000001</v>
      </c>
      <c r="M199" s="14">
        <v>6.2</v>
      </c>
      <c r="N199" s="7">
        <v>22.8</v>
      </c>
      <c r="O199" s="3" t="s">
        <v>197</v>
      </c>
    </row>
    <row r="200" spans="1:15" x14ac:dyDescent="0.25">
      <c r="A200" s="36" t="s">
        <v>89</v>
      </c>
      <c r="B200" s="39">
        <v>39283</v>
      </c>
      <c r="C200" s="40">
        <v>39083</v>
      </c>
      <c r="D200" s="41">
        <v>39124</v>
      </c>
      <c r="E200" s="42">
        <v>39161</v>
      </c>
      <c r="F200" s="43">
        <v>39201</v>
      </c>
      <c r="G200" s="44">
        <v>39211</v>
      </c>
      <c r="H200" s="45">
        <v>39210</v>
      </c>
      <c r="I200" s="46">
        <v>39283</v>
      </c>
      <c r="J200" s="47">
        <v>39316</v>
      </c>
      <c r="K200" s="45">
        <v>39353</v>
      </c>
      <c r="L200" s="48">
        <v>39356</v>
      </c>
      <c r="M200" s="49">
        <v>39394</v>
      </c>
      <c r="N200" s="42">
        <v>39425</v>
      </c>
      <c r="O200" s="36" t="s">
        <v>89</v>
      </c>
    </row>
    <row r="201" spans="1:15" x14ac:dyDescent="0.25">
      <c r="A201" s="2" t="s">
        <v>198</v>
      </c>
      <c r="B201" s="18">
        <v>65</v>
      </c>
      <c r="C201" s="17">
        <v>25</v>
      </c>
      <c r="D201" s="19">
        <v>22</v>
      </c>
      <c r="E201" s="20">
        <v>23</v>
      </c>
      <c r="F201" s="21">
        <v>63.5</v>
      </c>
      <c r="G201" s="22">
        <v>50</v>
      </c>
      <c r="H201" s="23">
        <v>32</v>
      </c>
      <c r="I201" s="24">
        <v>48</v>
      </c>
      <c r="J201" s="25">
        <v>65</v>
      </c>
      <c r="K201" s="23">
        <v>32</v>
      </c>
      <c r="L201" s="26">
        <v>21</v>
      </c>
      <c r="M201" s="27">
        <v>31.5</v>
      </c>
      <c r="N201" s="20">
        <v>24</v>
      </c>
      <c r="O201" s="2" t="s">
        <v>198</v>
      </c>
    </row>
    <row r="202" spans="1:15" ht="15.75" thickBot="1" x14ac:dyDescent="0.3">
      <c r="A202" s="128" t="s">
        <v>89</v>
      </c>
      <c r="B202" s="181">
        <v>37494</v>
      </c>
      <c r="C202" s="90" t="s">
        <v>200</v>
      </c>
      <c r="D202" s="183">
        <v>38394</v>
      </c>
      <c r="E202" s="184">
        <v>38778</v>
      </c>
      <c r="F202" s="93" t="s">
        <v>202</v>
      </c>
      <c r="G202" s="186">
        <v>38843</v>
      </c>
      <c r="H202" s="187">
        <v>39210</v>
      </c>
      <c r="I202" s="96" t="s">
        <v>387</v>
      </c>
      <c r="J202" s="189">
        <v>37494</v>
      </c>
      <c r="K202" s="95" t="s">
        <v>204</v>
      </c>
      <c r="L202" s="190">
        <v>38656</v>
      </c>
      <c r="M202" s="99" t="s">
        <v>111</v>
      </c>
      <c r="N202" s="184">
        <v>39055</v>
      </c>
      <c r="O202" s="128" t="s">
        <v>89</v>
      </c>
    </row>
    <row r="203" spans="1:15" ht="15.75" thickTop="1" x14ac:dyDescent="0.25">
      <c r="A203" s="62" t="s">
        <v>206</v>
      </c>
      <c r="B203" s="227">
        <v>31.4</v>
      </c>
      <c r="C203" s="64">
        <v>10.199999999999999</v>
      </c>
      <c r="D203" s="65">
        <v>14.4</v>
      </c>
      <c r="E203" s="66">
        <v>12.8</v>
      </c>
      <c r="F203" s="67">
        <v>3.4</v>
      </c>
      <c r="G203" s="68">
        <v>23.8</v>
      </c>
      <c r="H203" s="69">
        <v>30</v>
      </c>
      <c r="I203" s="70">
        <v>31.4</v>
      </c>
      <c r="J203" s="71">
        <v>24.4</v>
      </c>
      <c r="K203" s="69">
        <v>14.2</v>
      </c>
      <c r="L203" s="72">
        <v>12.8</v>
      </c>
      <c r="M203" s="73">
        <v>7.8</v>
      </c>
      <c r="N203" s="66">
        <v>21</v>
      </c>
      <c r="O203" s="62" t="s">
        <v>206</v>
      </c>
    </row>
    <row r="204" spans="1:15" x14ac:dyDescent="0.25">
      <c r="A204" s="155" t="s">
        <v>89</v>
      </c>
      <c r="B204" s="228">
        <v>39279</v>
      </c>
      <c r="C204" s="157">
        <v>39099</v>
      </c>
      <c r="D204" s="158">
        <v>39130</v>
      </c>
      <c r="E204" s="159">
        <v>39161</v>
      </c>
      <c r="F204" s="160">
        <v>39201</v>
      </c>
      <c r="G204" s="161">
        <v>39210</v>
      </c>
      <c r="H204" s="162">
        <v>39247</v>
      </c>
      <c r="I204" s="163">
        <v>39279</v>
      </c>
      <c r="J204" s="164">
        <v>39313</v>
      </c>
      <c r="K204" s="162">
        <v>39353</v>
      </c>
      <c r="L204" s="165">
        <v>39383</v>
      </c>
      <c r="M204" s="166">
        <v>39406</v>
      </c>
      <c r="N204" s="159">
        <v>39425</v>
      </c>
      <c r="O204" s="155" t="s">
        <v>89</v>
      </c>
    </row>
    <row r="205" spans="1:15" x14ac:dyDescent="0.25">
      <c r="A205" s="2" t="s">
        <v>198</v>
      </c>
      <c r="B205" s="18">
        <v>101.4</v>
      </c>
      <c r="C205" s="17">
        <v>41.1</v>
      </c>
      <c r="D205" s="19">
        <v>33.4</v>
      </c>
      <c r="E205" s="20">
        <v>31.4</v>
      </c>
      <c r="F205" s="21">
        <v>37.5</v>
      </c>
      <c r="G205" s="22">
        <v>38</v>
      </c>
      <c r="H205" s="23">
        <v>68.099999999999994</v>
      </c>
      <c r="I205" s="24">
        <v>77</v>
      </c>
      <c r="J205" s="25">
        <v>65</v>
      </c>
      <c r="K205" s="23">
        <v>101.4</v>
      </c>
      <c r="L205" s="26">
        <v>53.3</v>
      </c>
      <c r="M205" s="27">
        <v>37.4</v>
      </c>
      <c r="N205" s="20">
        <v>37.6</v>
      </c>
      <c r="O205" s="2" t="s">
        <v>198</v>
      </c>
    </row>
    <row r="206" spans="1:15" x14ac:dyDescent="0.25">
      <c r="A206" s="2" t="s">
        <v>89</v>
      </c>
      <c r="B206" s="39">
        <v>34587</v>
      </c>
      <c r="C206" s="74">
        <v>9135</v>
      </c>
      <c r="D206" s="75">
        <v>37299</v>
      </c>
      <c r="E206" s="76">
        <v>32574</v>
      </c>
      <c r="F206" s="77">
        <v>28582</v>
      </c>
      <c r="G206" s="78">
        <v>34098</v>
      </c>
      <c r="H206" s="79">
        <v>19540</v>
      </c>
      <c r="I206" s="80">
        <v>10049</v>
      </c>
      <c r="J206" s="81">
        <v>37494</v>
      </c>
      <c r="K206" s="79">
        <v>34587</v>
      </c>
      <c r="L206" s="82">
        <v>11973</v>
      </c>
      <c r="M206" s="83">
        <v>23334</v>
      </c>
      <c r="N206" s="76">
        <v>29207</v>
      </c>
      <c r="O206" s="2"/>
    </row>
    <row r="207" spans="1:15" x14ac:dyDescent="0.25">
      <c r="A207" s="15" t="s">
        <v>207</v>
      </c>
      <c r="B207" s="16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 t="s">
        <v>207</v>
      </c>
    </row>
    <row r="208" spans="1:15" x14ac:dyDescent="0.25">
      <c r="A208" s="3" t="s">
        <v>208</v>
      </c>
      <c r="B208" s="4">
        <f>SUM(C208:N208)</f>
        <v>8</v>
      </c>
      <c r="C208" s="5">
        <v>1</v>
      </c>
      <c r="D208" s="6">
        <v>2</v>
      </c>
      <c r="E208" s="7">
        <v>3</v>
      </c>
      <c r="F208" s="8">
        <v>0</v>
      </c>
      <c r="G208" s="9">
        <v>0</v>
      </c>
      <c r="H208" s="10">
        <v>0</v>
      </c>
      <c r="I208" s="11">
        <v>0</v>
      </c>
      <c r="J208" s="12">
        <v>0</v>
      </c>
      <c r="K208" s="10">
        <v>0</v>
      </c>
      <c r="L208" s="13">
        <v>0</v>
      </c>
      <c r="M208" s="14">
        <v>1</v>
      </c>
      <c r="N208" s="7">
        <v>1</v>
      </c>
      <c r="O208" s="3" t="s">
        <v>208</v>
      </c>
    </row>
    <row r="209" spans="1:15" x14ac:dyDescent="0.25">
      <c r="A209" s="2" t="s">
        <v>209</v>
      </c>
      <c r="B209" s="269">
        <f>SUM(C209:N209)</f>
        <v>11.833333333333332</v>
      </c>
      <c r="C209" s="247">
        <v>2.5</v>
      </c>
      <c r="D209" s="248">
        <v>4.333333333333333</v>
      </c>
      <c r="E209" s="249">
        <v>3.3333333333333335</v>
      </c>
      <c r="F209" s="250">
        <v>0.16666666666666666</v>
      </c>
      <c r="G209" s="251">
        <v>0</v>
      </c>
      <c r="H209" s="252">
        <v>0</v>
      </c>
      <c r="I209" s="253">
        <v>0</v>
      </c>
      <c r="J209" s="254">
        <v>0</v>
      </c>
      <c r="K209" s="252">
        <v>0</v>
      </c>
      <c r="L209" s="255">
        <v>0</v>
      </c>
      <c r="M209" s="256">
        <v>0.33333333333333331</v>
      </c>
      <c r="N209" s="249">
        <v>1.1666666666666667</v>
      </c>
      <c r="O209" s="2" t="s">
        <v>209</v>
      </c>
    </row>
    <row r="210" spans="1:15" x14ac:dyDescent="0.25">
      <c r="A210" s="2" t="s">
        <v>210</v>
      </c>
      <c r="B210" s="18">
        <v>22</v>
      </c>
      <c r="C210" s="17">
        <v>4</v>
      </c>
      <c r="D210" s="19">
        <v>7</v>
      </c>
      <c r="E210" s="20">
        <v>7</v>
      </c>
      <c r="F210" s="21">
        <v>1</v>
      </c>
      <c r="G210" s="22">
        <v>0</v>
      </c>
      <c r="H210" s="23">
        <v>0</v>
      </c>
      <c r="I210" s="24">
        <v>0</v>
      </c>
      <c r="J210" s="25">
        <v>0</v>
      </c>
      <c r="K210" s="23">
        <v>0</v>
      </c>
      <c r="L210" s="26">
        <v>0</v>
      </c>
      <c r="M210" s="27">
        <v>1</v>
      </c>
      <c r="N210" s="20">
        <v>4</v>
      </c>
      <c r="O210" s="2" t="s">
        <v>210</v>
      </c>
    </row>
    <row r="211" spans="1:15" x14ac:dyDescent="0.25">
      <c r="A211" s="2" t="s">
        <v>86</v>
      </c>
      <c r="B211" s="18">
        <v>2005</v>
      </c>
      <c r="C211" s="17">
        <v>2005</v>
      </c>
      <c r="D211" s="19">
        <v>2006</v>
      </c>
      <c r="E211" s="20">
        <v>2006</v>
      </c>
      <c r="F211" s="21">
        <v>2003</v>
      </c>
      <c r="G211" s="22"/>
      <c r="H211" s="23"/>
      <c r="I211" s="24"/>
      <c r="J211" s="25"/>
      <c r="K211" s="23"/>
      <c r="L211" s="26"/>
      <c r="M211" s="27">
        <v>2007</v>
      </c>
      <c r="N211" s="20">
        <v>2005</v>
      </c>
      <c r="O211" s="2" t="s">
        <v>86</v>
      </c>
    </row>
    <row r="212" spans="1:15" x14ac:dyDescent="0.25">
      <c r="A212" s="2" t="s">
        <v>211</v>
      </c>
      <c r="B212" s="18">
        <v>0</v>
      </c>
      <c r="C212" s="17">
        <v>0</v>
      </c>
      <c r="D212" s="19">
        <v>0</v>
      </c>
      <c r="E212" s="20">
        <v>0</v>
      </c>
      <c r="F212" s="21">
        <v>0</v>
      </c>
      <c r="G212" s="22">
        <v>0</v>
      </c>
      <c r="H212" s="23">
        <v>0</v>
      </c>
      <c r="I212" s="24">
        <v>0</v>
      </c>
      <c r="J212" s="25">
        <v>0</v>
      </c>
      <c r="K212" s="23">
        <v>0</v>
      </c>
      <c r="L212" s="26">
        <v>0</v>
      </c>
      <c r="M212" s="27">
        <v>0</v>
      </c>
      <c r="N212" s="20">
        <v>0</v>
      </c>
      <c r="O212" s="2" t="s">
        <v>211</v>
      </c>
    </row>
    <row r="213" spans="1:15" x14ac:dyDescent="0.25">
      <c r="A213" s="2" t="s">
        <v>126</v>
      </c>
      <c r="B213" s="18">
        <v>2002</v>
      </c>
      <c r="C213" s="17">
        <v>2002</v>
      </c>
      <c r="D213" s="19">
        <v>2002</v>
      </c>
      <c r="E213" s="20">
        <v>2003</v>
      </c>
      <c r="F213" s="21">
        <v>2007</v>
      </c>
      <c r="G213" s="22"/>
      <c r="H213" s="23"/>
      <c r="I213" s="24"/>
      <c r="J213" s="25"/>
      <c r="K213" s="23"/>
      <c r="L213" s="26"/>
      <c r="M213" s="27">
        <v>2006</v>
      </c>
      <c r="N213" s="20">
        <v>2007</v>
      </c>
      <c r="O213" s="2" t="s">
        <v>126</v>
      </c>
    </row>
    <row r="214" spans="1:15" x14ac:dyDescent="0.25">
      <c r="A214" s="2" t="s">
        <v>212</v>
      </c>
      <c r="B214" s="18">
        <v>22</v>
      </c>
      <c r="C214" s="17">
        <v>5</v>
      </c>
      <c r="D214" s="19">
        <v>22</v>
      </c>
      <c r="E214" s="20">
        <v>22</v>
      </c>
      <c r="F214" s="21">
        <v>0.5</v>
      </c>
      <c r="G214" s="22">
        <v>0</v>
      </c>
      <c r="H214" s="23">
        <v>0</v>
      </c>
      <c r="I214" s="24">
        <v>0</v>
      </c>
      <c r="J214" s="25">
        <v>0</v>
      </c>
      <c r="K214" s="23">
        <v>0</v>
      </c>
      <c r="L214" s="26">
        <v>0</v>
      </c>
      <c r="M214" s="27">
        <v>0</v>
      </c>
      <c r="N214" s="20">
        <v>0</v>
      </c>
      <c r="O214" s="2" t="s">
        <v>212</v>
      </c>
    </row>
    <row r="215" spans="1:15" x14ac:dyDescent="0.25">
      <c r="A215" s="50" t="s">
        <v>89</v>
      </c>
      <c r="B215" s="51">
        <v>38407</v>
      </c>
      <c r="C215" s="52">
        <v>37987</v>
      </c>
      <c r="D215" s="53">
        <v>38407</v>
      </c>
      <c r="E215" s="54">
        <v>38413</v>
      </c>
      <c r="F215" s="55">
        <v>37721</v>
      </c>
      <c r="G215" s="56"/>
      <c r="H215" s="57"/>
      <c r="I215" s="58"/>
      <c r="J215" s="59"/>
      <c r="K215" s="57"/>
      <c r="L215" s="60"/>
      <c r="M215" s="61"/>
      <c r="N215" s="54"/>
      <c r="O215" s="50" t="s">
        <v>89</v>
      </c>
    </row>
    <row r="216" spans="1:15" x14ac:dyDescent="0.25">
      <c r="A216" s="2" t="s">
        <v>388</v>
      </c>
      <c r="B216" s="18">
        <f>SUM(C216:N216)</f>
        <v>14</v>
      </c>
      <c r="C216" s="17">
        <v>4</v>
      </c>
      <c r="D216" s="19">
        <v>4</v>
      </c>
      <c r="E216" s="20">
        <v>2</v>
      </c>
      <c r="F216" s="21">
        <v>1</v>
      </c>
      <c r="G216" s="22">
        <v>0</v>
      </c>
      <c r="H216" s="23">
        <v>0</v>
      </c>
      <c r="I216" s="24">
        <v>0</v>
      </c>
      <c r="J216" s="25">
        <v>0</v>
      </c>
      <c r="K216" s="23">
        <v>0</v>
      </c>
      <c r="L216" s="26">
        <v>0</v>
      </c>
      <c r="M216" s="27">
        <v>1</v>
      </c>
      <c r="N216" s="20">
        <v>2</v>
      </c>
      <c r="O216" s="2" t="s">
        <v>388</v>
      </c>
    </row>
    <row r="217" spans="1:15" x14ac:dyDescent="0.25">
      <c r="A217" s="15" t="s">
        <v>214</v>
      </c>
      <c r="B217" s="16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 t="s">
        <v>214</v>
      </c>
    </row>
    <row r="218" spans="1:15" x14ac:dyDescent="0.25">
      <c r="A218" s="3" t="s">
        <v>215</v>
      </c>
      <c r="B218" s="4">
        <f>SUM(C218:N218)</f>
        <v>15</v>
      </c>
      <c r="C218" s="5">
        <v>0</v>
      </c>
      <c r="D218" s="6">
        <v>3</v>
      </c>
      <c r="E218" s="7">
        <v>2</v>
      </c>
      <c r="F218" s="8">
        <v>2</v>
      </c>
      <c r="G218" s="9">
        <v>3</v>
      </c>
      <c r="H218" s="10">
        <v>0</v>
      </c>
      <c r="I218" s="11">
        <v>0</v>
      </c>
      <c r="J218" s="12">
        <v>0</v>
      </c>
      <c r="K218" s="10">
        <v>2</v>
      </c>
      <c r="L218" s="13">
        <v>2</v>
      </c>
      <c r="M218" s="14">
        <v>0</v>
      </c>
      <c r="N218" s="7">
        <v>1</v>
      </c>
      <c r="O218" s="3" t="s">
        <v>215</v>
      </c>
    </row>
    <row r="219" spans="1:15" x14ac:dyDescent="0.25">
      <c r="A219" s="2" t="s">
        <v>216</v>
      </c>
      <c r="B219" s="18">
        <f>SUM(C219:N219)</f>
        <v>14.500000000000002</v>
      </c>
      <c r="C219" s="247">
        <v>1.6666666666666667</v>
      </c>
      <c r="D219" s="248">
        <v>1</v>
      </c>
      <c r="E219" s="249">
        <v>2.3333333333333335</v>
      </c>
      <c r="F219" s="250">
        <v>0.83333333333333337</v>
      </c>
      <c r="G219" s="251">
        <v>1.1666666666666667</v>
      </c>
      <c r="H219" s="252">
        <v>0.5</v>
      </c>
      <c r="I219" s="253">
        <v>0.83333333333333337</v>
      </c>
      <c r="J219" s="254">
        <v>0.66666666666666663</v>
      </c>
      <c r="K219" s="252">
        <v>1.3333333333333333</v>
      </c>
      <c r="L219" s="255">
        <v>0.83333333333333337</v>
      </c>
      <c r="M219" s="256">
        <v>1.8333333333333333</v>
      </c>
      <c r="N219" s="249">
        <v>1.5</v>
      </c>
      <c r="O219" s="2" t="s">
        <v>216</v>
      </c>
    </row>
    <row r="220" spans="1:15" x14ac:dyDescent="0.25">
      <c r="A220" s="2" t="s">
        <v>217</v>
      </c>
      <c r="B220" s="18">
        <v>25</v>
      </c>
      <c r="C220" s="17">
        <v>6</v>
      </c>
      <c r="D220" s="19">
        <v>3</v>
      </c>
      <c r="E220" s="20">
        <v>5</v>
      </c>
      <c r="F220" s="21">
        <v>2</v>
      </c>
      <c r="G220" s="22">
        <v>4</v>
      </c>
      <c r="H220" s="23">
        <v>1</v>
      </c>
      <c r="I220" s="24">
        <v>1</v>
      </c>
      <c r="J220" s="25">
        <v>2</v>
      </c>
      <c r="K220" s="23">
        <v>2</v>
      </c>
      <c r="L220" s="26">
        <v>2</v>
      </c>
      <c r="M220" s="27">
        <v>5</v>
      </c>
      <c r="N220" s="20">
        <v>3</v>
      </c>
      <c r="O220" s="2" t="s">
        <v>217</v>
      </c>
    </row>
    <row r="221" spans="1:15" x14ac:dyDescent="0.25">
      <c r="A221" s="2" t="s">
        <v>86</v>
      </c>
      <c r="B221" s="18">
        <v>2001</v>
      </c>
      <c r="C221" s="17">
        <v>2001</v>
      </c>
      <c r="D221" s="19">
        <v>2001</v>
      </c>
      <c r="E221" s="20">
        <v>2005</v>
      </c>
      <c r="F221" s="21">
        <v>2007</v>
      </c>
      <c r="G221" s="22">
        <v>2001</v>
      </c>
      <c r="H221" s="23">
        <v>2004</v>
      </c>
      <c r="I221" s="24">
        <v>2006</v>
      </c>
      <c r="J221" s="25">
        <v>2001</v>
      </c>
      <c r="K221" s="23">
        <v>2007</v>
      </c>
      <c r="L221" s="26">
        <v>2007</v>
      </c>
      <c r="M221" s="27">
        <v>2002</v>
      </c>
      <c r="N221" s="20">
        <v>2006</v>
      </c>
      <c r="O221" s="2" t="s">
        <v>86</v>
      </c>
    </row>
    <row r="222" spans="1:15" x14ac:dyDescent="0.25">
      <c r="A222" s="2" t="s">
        <v>218</v>
      </c>
      <c r="B222" s="18">
        <v>11</v>
      </c>
      <c r="C222" s="17">
        <v>0</v>
      </c>
      <c r="D222" s="19">
        <v>0</v>
      </c>
      <c r="E222" s="20">
        <v>0</v>
      </c>
      <c r="F222" s="21">
        <v>0</v>
      </c>
      <c r="G222" s="22">
        <v>0</v>
      </c>
      <c r="H222" s="23">
        <v>0</v>
      </c>
      <c r="I222" s="24">
        <v>0</v>
      </c>
      <c r="J222" s="25">
        <v>0</v>
      </c>
      <c r="K222" s="23">
        <v>1</v>
      </c>
      <c r="L222" s="26">
        <v>0</v>
      </c>
      <c r="M222" s="27">
        <v>0</v>
      </c>
      <c r="N222" s="20">
        <v>1</v>
      </c>
      <c r="O222" s="2" t="s">
        <v>218</v>
      </c>
    </row>
    <row r="223" spans="1:15" ht="15.75" thickBot="1" x14ac:dyDescent="0.3">
      <c r="A223" s="128" t="s">
        <v>86</v>
      </c>
      <c r="B223" s="89">
        <v>2005</v>
      </c>
      <c r="C223" s="90">
        <v>2005</v>
      </c>
      <c r="D223" s="91">
        <v>2005</v>
      </c>
      <c r="E223" s="92">
        <v>2004</v>
      </c>
      <c r="F223" s="93">
        <v>2004</v>
      </c>
      <c r="G223" s="94">
        <v>2002</v>
      </c>
      <c r="H223" s="95">
        <v>2007</v>
      </c>
      <c r="I223" s="96">
        <v>2001</v>
      </c>
      <c r="J223" s="97">
        <v>2006</v>
      </c>
      <c r="K223" s="95">
        <v>2002</v>
      </c>
      <c r="L223" s="98">
        <v>2004</v>
      </c>
      <c r="M223" s="99">
        <v>2001</v>
      </c>
      <c r="N223" s="92">
        <v>2007</v>
      </c>
      <c r="O223" s="128" t="s">
        <v>86</v>
      </c>
    </row>
    <row r="224" spans="1:15" ht="15.75" thickTop="1" x14ac:dyDescent="0.25">
      <c r="A224" s="62" t="s">
        <v>219</v>
      </c>
      <c r="B224" s="63">
        <f>SUM(C224:N224)</f>
        <v>5</v>
      </c>
      <c r="C224" s="64">
        <v>0</v>
      </c>
      <c r="D224" s="65">
        <v>0</v>
      </c>
      <c r="E224" s="66">
        <v>0</v>
      </c>
      <c r="F224" s="67">
        <v>1</v>
      </c>
      <c r="G224" s="68">
        <v>1</v>
      </c>
      <c r="H224" s="69">
        <v>1</v>
      </c>
      <c r="I224" s="70">
        <v>0</v>
      </c>
      <c r="J224" s="219">
        <v>1</v>
      </c>
      <c r="K224" s="69">
        <v>0</v>
      </c>
      <c r="L224" s="72">
        <v>1</v>
      </c>
      <c r="M224" s="73">
        <v>0</v>
      </c>
      <c r="N224" s="66">
        <v>0</v>
      </c>
      <c r="O224" s="62" t="s">
        <v>219</v>
      </c>
    </row>
    <row r="225" spans="1:15" x14ac:dyDescent="0.25">
      <c r="A225" s="2" t="s">
        <v>220</v>
      </c>
      <c r="B225" s="18">
        <f>SUM(C225:N225)</f>
        <v>58</v>
      </c>
      <c r="C225" s="17">
        <v>5</v>
      </c>
      <c r="D225" s="19">
        <v>6</v>
      </c>
      <c r="E225" s="20">
        <v>5</v>
      </c>
      <c r="F225" s="21">
        <v>4</v>
      </c>
      <c r="G225" s="22">
        <v>3</v>
      </c>
      <c r="H225" s="23">
        <v>4</v>
      </c>
      <c r="I225" s="24">
        <v>4</v>
      </c>
      <c r="J225" s="25">
        <v>4</v>
      </c>
      <c r="K225" s="23">
        <v>5</v>
      </c>
      <c r="L225" s="26">
        <v>6</v>
      </c>
      <c r="M225" s="27">
        <v>6</v>
      </c>
      <c r="N225" s="20">
        <v>6</v>
      </c>
      <c r="O225" s="2" t="s">
        <v>220</v>
      </c>
    </row>
    <row r="226" spans="1:15" x14ac:dyDescent="0.25">
      <c r="A226" s="15" t="s">
        <v>221</v>
      </c>
      <c r="B226" s="16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 t="s">
        <v>221</v>
      </c>
    </row>
    <row r="227" spans="1:15" x14ac:dyDescent="0.25">
      <c r="A227" s="3" t="s">
        <v>222</v>
      </c>
      <c r="B227" s="4">
        <v>77.400000000000006</v>
      </c>
      <c r="C227" s="5">
        <v>77.400000000000006</v>
      </c>
      <c r="D227" s="6">
        <v>51.48</v>
      </c>
      <c r="E227" s="7">
        <v>79.2</v>
      </c>
      <c r="F227" s="8">
        <v>28.08</v>
      </c>
      <c r="G227" s="229">
        <v>53.64</v>
      </c>
      <c r="H227" s="10">
        <v>56.88</v>
      </c>
      <c r="I227" s="11">
        <v>50.04</v>
      </c>
      <c r="J227" s="230">
        <v>37.44</v>
      </c>
      <c r="K227" s="10">
        <v>36.72</v>
      </c>
      <c r="L227" s="13">
        <v>18.36</v>
      </c>
      <c r="M227" s="14">
        <v>39.159999999999997</v>
      </c>
      <c r="N227" s="7">
        <v>36</v>
      </c>
      <c r="O227" s="3" t="s">
        <v>222</v>
      </c>
    </row>
    <row r="228" spans="1:15" x14ac:dyDescent="0.25">
      <c r="A228" s="36" t="s">
        <v>223</v>
      </c>
      <c r="B228" s="18">
        <v>77.400000000000006</v>
      </c>
      <c r="C228" s="17">
        <v>77.400000000000006</v>
      </c>
      <c r="D228" s="19">
        <v>55.4</v>
      </c>
      <c r="E228" s="20">
        <v>79.2</v>
      </c>
      <c r="F228" s="21">
        <v>48.6</v>
      </c>
      <c r="G228" s="177">
        <v>70.2</v>
      </c>
      <c r="H228" s="23">
        <v>56.88</v>
      </c>
      <c r="I228" s="24">
        <v>39.6</v>
      </c>
      <c r="J228" s="221">
        <v>44.28</v>
      </c>
      <c r="K228" s="23">
        <v>41</v>
      </c>
      <c r="L228" s="26">
        <v>45</v>
      </c>
      <c r="M228" s="27">
        <v>47.2</v>
      </c>
      <c r="N228" s="222">
        <v>64.099999999999994</v>
      </c>
      <c r="O228" s="36" t="s">
        <v>223</v>
      </c>
    </row>
    <row r="229" spans="1:15" ht="15.75" thickBot="1" x14ac:dyDescent="0.3">
      <c r="A229" s="178" t="s">
        <v>89</v>
      </c>
      <c r="B229" s="51">
        <v>39100</v>
      </c>
      <c r="C229" s="52">
        <v>39100</v>
      </c>
      <c r="D229" s="53">
        <v>38025</v>
      </c>
      <c r="E229" s="54">
        <v>39145</v>
      </c>
      <c r="F229" s="55">
        <v>38105</v>
      </c>
      <c r="G229" s="56">
        <v>38857</v>
      </c>
      <c r="H229" s="57">
        <v>39252</v>
      </c>
      <c r="I229" s="58">
        <v>38170</v>
      </c>
      <c r="J229" s="59">
        <v>38946</v>
      </c>
      <c r="K229" s="57">
        <v>37886</v>
      </c>
      <c r="L229" s="60">
        <v>38650</v>
      </c>
      <c r="M229" s="61">
        <v>37928</v>
      </c>
      <c r="N229" s="54">
        <v>39081</v>
      </c>
      <c r="O229" s="178" t="s">
        <v>86</v>
      </c>
    </row>
    <row r="230" spans="1:15" ht="15.75" thickTop="1" x14ac:dyDescent="0.25">
      <c r="A230" s="62" t="s">
        <v>224</v>
      </c>
      <c r="B230" s="63">
        <v>126</v>
      </c>
      <c r="C230" s="64">
        <v>126</v>
      </c>
      <c r="D230" s="65">
        <v>93.6</v>
      </c>
      <c r="E230" s="66">
        <v>100.8</v>
      </c>
      <c r="F230" s="67">
        <v>61.2</v>
      </c>
      <c r="G230" s="68">
        <v>97.2</v>
      </c>
      <c r="H230" s="69">
        <v>72</v>
      </c>
      <c r="I230" s="70">
        <v>93.6</v>
      </c>
      <c r="J230" s="71">
        <v>68.400000000000006</v>
      </c>
      <c r="K230" s="69">
        <v>68.400000000000006</v>
      </c>
      <c r="L230" s="72">
        <v>57.6</v>
      </c>
      <c r="M230" s="73">
        <v>79.2</v>
      </c>
      <c r="N230" s="66">
        <v>111.6</v>
      </c>
      <c r="O230" s="62" t="s">
        <v>224</v>
      </c>
    </row>
    <row r="231" spans="1:15" x14ac:dyDescent="0.25">
      <c r="A231" s="36" t="s">
        <v>223</v>
      </c>
      <c r="B231" s="18">
        <v>180</v>
      </c>
      <c r="C231" s="17">
        <v>151</v>
      </c>
      <c r="D231" s="19">
        <v>151</v>
      </c>
      <c r="E231" s="20">
        <v>126</v>
      </c>
      <c r="F231" s="21">
        <v>180</v>
      </c>
      <c r="G231" s="22">
        <v>133</v>
      </c>
      <c r="H231" s="23">
        <v>108</v>
      </c>
      <c r="I231" s="24">
        <v>97</v>
      </c>
      <c r="J231" s="25">
        <v>108</v>
      </c>
      <c r="K231" s="23">
        <v>108</v>
      </c>
      <c r="L231" s="26">
        <v>180</v>
      </c>
      <c r="M231" s="27">
        <v>122</v>
      </c>
      <c r="N231" s="20">
        <v>148</v>
      </c>
      <c r="O231" s="36" t="s">
        <v>223</v>
      </c>
    </row>
    <row r="232" spans="1:15" x14ac:dyDescent="0.25">
      <c r="A232" s="36" t="s">
        <v>86</v>
      </c>
      <c r="B232" s="18">
        <v>1949</v>
      </c>
      <c r="C232" s="17">
        <v>1966</v>
      </c>
      <c r="D232" s="19">
        <v>1990</v>
      </c>
      <c r="E232" s="20">
        <v>1984</v>
      </c>
      <c r="F232" s="21">
        <v>1949</v>
      </c>
      <c r="G232" s="22">
        <v>1949</v>
      </c>
      <c r="H232" s="23">
        <v>1993</v>
      </c>
      <c r="I232" s="80" t="s">
        <v>99</v>
      </c>
      <c r="J232" s="25">
        <v>1949</v>
      </c>
      <c r="K232" s="23" t="s">
        <v>99</v>
      </c>
      <c r="L232" s="26">
        <v>1949</v>
      </c>
      <c r="M232" s="27" t="s">
        <v>99</v>
      </c>
      <c r="N232" s="20">
        <v>2004</v>
      </c>
      <c r="O232" s="36" t="s">
        <v>86</v>
      </c>
    </row>
    <row r="233" spans="1:15" x14ac:dyDescent="0.25">
      <c r="A233" s="16" t="s">
        <v>225</v>
      </c>
      <c r="B233" s="16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6" t="s">
        <v>225</v>
      </c>
    </row>
    <row r="234" spans="1:15" x14ac:dyDescent="0.25">
      <c r="A234" s="3" t="s">
        <v>389</v>
      </c>
      <c r="B234" s="4">
        <f>SUM(C234:N234)</f>
        <v>43</v>
      </c>
      <c r="C234" s="5">
        <v>0</v>
      </c>
      <c r="D234" s="6">
        <v>1</v>
      </c>
      <c r="E234" s="7">
        <v>4.5</v>
      </c>
      <c r="F234" s="8">
        <v>9</v>
      </c>
      <c r="G234" s="9">
        <v>6</v>
      </c>
      <c r="H234" s="10">
        <v>3</v>
      </c>
      <c r="I234" s="11">
        <v>0.5</v>
      </c>
      <c r="J234" s="12">
        <v>5.5</v>
      </c>
      <c r="K234" s="10">
        <v>6</v>
      </c>
      <c r="L234" s="13">
        <v>3.5</v>
      </c>
      <c r="M234" s="14">
        <v>3</v>
      </c>
      <c r="N234" s="7">
        <v>1</v>
      </c>
      <c r="O234" s="3" t="s">
        <v>389</v>
      </c>
    </row>
    <row r="235" spans="1:15" x14ac:dyDescent="0.25">
      <c r="A235" s="36" t="s">
        <v>227</v>
      </c>
      <c r="B235" s="18">
        <f>SUM(C235:N235)</f>
        <v>19.559999999999999</v>
      </c>
      <c r="C235" s="247">
        <v>1.0833333333333333</v>
      </c>
      <c r="D235" s="248">
        <v>2.75</v>
      </c>
      <c r="E235" s="249">
        <v>1.3333333333333333</v>
      </c>
      <c r="F235" s="250">
        <v>2.67</v>
      </c>
      <c r="G235" s="251">
        <v>1.92</v>
      </c>
      <c r="H235" s="252">
        <v>2.5033333333333334</v>
      </c>
      <c r="I235" s="253">
        <v>0.58333333333333337</v>
      </c>
      <c r="J235" s="254">
        <v>1.25</v>
      </c>
      <c r="K235" s="252">
        <v>1.2533333333333332</v>
      </c>
      <c r="L235" s="255">
        <v>0.7533333333333333</v>
      </c>
      <c r="M235" s="256">
        <v>1.6266666666666667</v>
      </c>
      <c r="N235" s="249">
        <v>1.8333333333333333</v>
      </c>
      <c r="O235" s="36" t="s">
        <v>227</v>
      </c>
    </row>
    <row r="236" spans="1:15" x14ac:dyDescent="0.25">
      <c r="A236" s="36" t="s">
        <v>228</v>
      </c>
      <c r="B236" s="18" t="s">
        <v>441</v>
      </c>
      <c r="C236" s="179" t="s">
        <v>391</v>
      </c>
      <c r="D236" s="19" t="s">
        <v>392</v>
      </c>
      <c r="E236" s="20" t="s">
        <v>442</v>
      </c>
      <c r="F236" s="21" t="s">
        <v>443</v>
      </c>
      <c r="G236" s="22" t="s">
        <v>444</v>
      </c>
      <c r="H236" s="23" t="s">
        <v>423</v>
      </c>
      <c r="I236" s="24" t="s">
        <v>234</v>
      </c>
      <c r="J236" s="85" t="s">
        <v>445</v>
      </c>
      <c r="K236" s="271" t="s">
        <v>444</v>
      </c>
      <c r="L236" s="26" t="s">
        <v>446</v>
      </c>
      <c r="M236" s="27" t="s">
        <v>237</v>
      </c>
      <c r="N236" s="20" t="s">
        <v>393</v>
      </c>
      <c r="O236" s="36" t="s">
        <v>228</v>
      </c>
    </row>
    <row r="237" spans="1:15" ht="15.75" thickBot="1" x14ac:dyDescent="0.3">
      <c r="A237" s="152" t="s">
        <v>239</v>
      </c>
      <c r="B237" s="89" t="s">
        <v>240</v>
      </c>
      <c r="C237" s="90" t="s">
        <v>447</v>
      </c>
      <c r="D237" s="91" t="s">
        <v>242</v>
      </c>
      <c r="E237" s="92" t="s">
        <v>241</v>
      </c>
      <c r="F237" s="93" t="s">
        <v>354</v>
      </c>
      <c r="G237" s="94" t="s">
        <v>244</v>
      </c>
      <c r="H237" s="95" t="s">
        <v>244</v>
      </c>
      <c r="I237" s="96" t="s">
        <v>353</v>
      </c>
      <c r="J237" s="97" t="s">
        <v>353</v>
      </c>
      <c r="K237" s="95" t="s">
        <v>353</v>
      </c>
      <c r="L237" s="98" t="s">
        <v>353</v>
      </c>
      <c r="M237" s="99" t="s">
        <v>246</v>
      </c>
      <c r="N237" s="92" t="s">
        <v>242</v>
      </c>
      <c r="O237" s="152" t="s">
        <v>239</v>
      </c>
    </row>
    <row r="238" spans="1:15" ht="15.75" thickTop="1" x14ac:dyDescent="0.25">
      <c r="A238" s="62" t="s">
        <v>396</v>
      </c>
      <c r="B238" s="63">
        <f>SUM(C238:N238)</f>
        <v>8</v>
      </c>
      <c r="C238" s="64">
        <v>0</v>
      </c>
      <c r="D238" s="65">
        <v>0.5</v>
      </c>
      <c r="E238" s="66">
        <v>0.5</v>
      </c>
      <c r="F238" s="67">
        <v>2.5</v>
      </c>
      <c r="G238" s="68">
        <v>0.5</v>
      </c>
      <c r="H238" s="69">
        <v>0.5</v>
      </c>
      <c r="I238" s="70">
        <v>0</v>
      </c>
      <c r="J238" s="71">
        <v>1</v>
      </c>
      <c r="K238" s="69">
        <v>1</v>
      </c>
      <c r="L238" s="72">
        <v>0.5</v>
      </c>
      <c r="M238" s="73">
        <v>0.5</v>
      </c>
      <c r="N238" s="66">
        <v>0.5</v>
      </c>
      <c r="O238" s="62" t="s">
        <v>396</v>
      </c>
    </row>
    <row r="239" spans="1:15" x14ac:dyDescent="0.25">
      <c r="A239" s="36" t="s">
        <v>248</v>
      </c>
      <c r="B239" s="18">
        <f>SUM(C239:N239)</f>
        <v>27.176666666666662</v>
      </c>
      <c r="C239" s="247">
        <v>1.25</v>
      </c>
      <c r="D239" s="248">
        <v>2.92</v>
      </c>
      <c r="E239" s="249">
        <v>4.6633333333333331</v>
      </c>
      <c r="F239" s="250">
        <v>5.833333333333333</v>
      </c>
      <c r="G239" s="251">
        <v>2.9966666666666666</v>
      </c>
      <c r="H239" s="252">
        <v>1.3366666666666667</v>
      </c>
      <c r="I239" s="253">
        <v>0.58333333333333337</v>
      </c>
      <c r="J239" s="254">
        <v>2.2533333333333334</v>
      </c>
      <c r="K239" s="252">
        <v>1.92</v>
      </c>
      <c r="L239" s="255">
        <v>0.58666666666666656</v>
      </c>
      <c r="M239" s="256">
        <v>0.41666666666666669</v>
      </c>
      <c r="N239" s="249">
        <v>2.4166666666666665</v>
      </c>
      <c r="O239" s="36" t="s">
        <v>248</v>
      </c>
    </row>
    <row r="240" spans="1:15" x14ac:dyDescent="0.25">
      <c r="A240" s="36" t="s">
        <v>249</v>
      </c>
      <c r="B240" s="18" t="s">
        <v>250</v>
      </c>
      <c r="C240" s="17" t="s">
        <v>251</v>
      </c>
      <c r="D240" s="19" t="s">
        <v>252</v>
      </c>
      <c r="E240" s="20" t="s">
        <v>253</v>
      </c>
      <c r="F240" s="21" t="s">
        <v>254</v>
      </c>
      <c r="G240" s="22" t="s">
        <v>255</v>
      </c>
      <c r="H240" s="23" t="s">
        <v>256</v>
      </c>
      <c r="I240" s="24" t="s">
        <v>257</v>
      </c>
      <c r="J240" s="25" t="s">
        <v>258</v>
      </c>
      <c r="K240" s="23" t="s">
        <v>259</v>
      </c>
      <c r="L240" s="26" t="s">
        <v>260</v>
      </c>
      <c r="M240" s="27" t="s">
        <v>261</v>
      </c>
      <c r="N240" s="20" t="s">
        <v>262</v>
      </c>
      <c r="O240" s="36" t="s">
        <v>249</v>
      </c>
    </row>
    <row r="241" spans="1:15" ht="15.75" thickBot="1" x14ac:dyDescent="0.3">
      <c r="A241" s="152" t="s">
        <v>263</v>
      </c>
      <c r="B241" s="89" t="s">
        <v>395</v>
      </c>
      <c r="C241" s="90" t="s">
        <v>447</v>
      </c>
      <c r="D241" s="91" t="s">
        <v>448</v>
      </c>
      <c r="E241" s="92" t="s">
        <v>397</v>
      </c>
      <c r="F241" s="93" t="s">
        <v>397</v>
      </c>
      <c r="G241" s="94" t="s">
        <v>397</v>
      </c>
      <c r="H241" s="95" t="s">
        <v>353</v>
      </c>
      <c r="I241" s="96" t="s">
        <v>447</v>
      </c>
      <c r="J241" s="97" t="s">
        <v>397</v>
      </c>
      <c r="K241" s="95" t="s">
        <v>424</v>
      </c>
      <c r="L241" s="98" t="s">
        <v>397</v>
      </c>
      <c r="M241" s="99" t="s">
        <v>424</v>
      </c>
      <c r="N241" s="92" t="s">
        <v>397</v>
      </c>
      <c r="O241" s="152" t="s">
        <v>263</v>
      </c>
    </row>
    <row r="242" spans="1:15" ht="15.75" thickTop="1" x14ac:dyDescent="0.25">
      <c r="A242" s="62" t="s">
        <v>399</v>
      </c>
      <c r="B242" s="63">
        <f>SUM(C242:N242)</f>
        <v>41</v>
      </c>
      <c r="C242" s="64">
        <v>0</v>
      </c>
      <c r="D242" s="65">
        <v>2</v>
      </c>
      <c r="E242" s="66">
        <v>3.5</v>
      </c>
      <c r="F242" s="67">
        <v>8</v>
      </c>
      <c r="G242" s="68">
        <v>4</v>
      </c>
      <c r="H242" s="69">
        <v>1.5</v>
      </c>
      <c r="I242" s="70">
        <v>2</v>
      </c>
      <c r="J242" s="71">
        <v>1.5</v>
      </c>
      <c r="K242" s="69">
        <v>1</v>
      </c>
      <c r="L242" s="72">
        <v>8</v>
      </c>
      <c r="M242" s="73">
        <v>1.5</v>
      </c>
      <c r="N242" s="66">
        <v>8</v>
      </c>
      <c r="O242" s="62" t="s">
        <v>357</v>
      </c>
    </row>
    <row r="243" spans="1:15" x14ac:dyDescent="0.25">
      <c r="A243" s="36" t="s">
        <v>269</v>
      </c>
      <c r="B243" s="18">
        <f>SUM(C243:N243)</f>
        <v>33.426666666666669</v>
      </c>
      <c r="C243" s="247">
        <v>2.9133333333333336</v>
      </c>
      <c r="D243" s="248">
        <v>2.5833333333333335</v>
      </c>
      <c r="E243" s="249">
        <v>3.5</v>
      </c>
      <c r="F243" s="250">
        <v>2.3333333333333335</v>
      </c>
      <c r="G243" s="251">
        <v>0.92</v>
      </c>
      <c r="H243" s="252">
        <v>3.17</v>
      </c>
      <c r="I243" s="253">
        <v>1.9166666666666667</v>
      </c>
      <c r="J243" s="254">
        <v>1.7533333333333332</v>
      </c>
      <c r="K243" s="252">
        <v>3.4966666666666666</v>
      </c>
      <c r="L243" s="255">
        <v>4.416666666666667</v>
      </c>
      <c r="M243" s="256">
        <v>2.0866666666666664</v>
      </c>
      <c r="N243" s="249">
        <v>4.3366666666666669</v>
      </c>
      <c r="O243" s="36" t="s">
        <v>269</v>
      </c>
    </row>
    <row r="244" spans="1:15" x14ac:dyDescent="0.25">
      <c r="A244" s="36" t="s">
        <v>270</v>
      </c>
      <c r="B244" s="18" t="s">
        <v>271</v>
      </c>
      <c r="C244" s="17" t="s">
        <v>425</v>
      </c>
      <c r="D244" s="19" t="s">
        <v>426</v>
      </c>
      <c r="E244" s="20" t="s">
        <v>427</v>
      </c>
      <c r="F244" s="21" t="s">
        <v>449</v>
      </c>
      <c r="G244" s="22" t="s">
        <v>450</v>
      </c>
      <c r="H244" s="23" t="s">
        <v>428</v>
      </c>
      <c r="I244" s="24" t="s">
        <v>428</v>
      </c>
      <c r="J244" s="25" t="s">
        <v>238</v>
      </c>
      <c r="K244" s="23" t="s">
        <v>275</v>
      </c>
      <c r="L244" s="26" t="s">
        <v>276</v>
      </c>
      <c r="M244" s="27" t="s">
        <v>277</v>
      </c>
      <c r="N244" s="20" t="s">
        <v>444</v>
      </c>
      <c r="O244" s="36" t="s">
        <v>270</v>
      </c>
    </row>
    <row r="245" spans="1:15" ht="15.75" thickBot="1" x14ac:dyDescent="0.3">
      <c r="A245" s="152" t="s">
        <v>279</v>
      </c>
      <c r="B245" s="89" t="s">
        <v>280</v>
      </c>
      <c r="C245" s="90" t="s">
        <v>447</v>
      </c>
      <c r="D245" s="91" t="s">
        <v>241</v>
      </c>
      <c r="E245" s="92" t="s">
        <v>246</v>
      </c>
      <c r="F245" s="93" t="s">
        <v>241</v>
      </c>
      <c r="G245" s="94" t="s">
        <v>242</v>
      </c>
      <c r="H245" s="95" t="s">
        <v>354</v>
      </c>
      <c r="I245" s="96" t="s">
        <v>241</v>
      </c>
      <c r="J245" s="97" t="s">
        <v>424</v>
      </c>
      <c r="K245" s="95" t="s">
        <v>245</v>
      </c>
      <c r="L245" s="98" t="s">
        <v>245</v>
      </c>
      <c r="M245" s="99" t="s">
        <v>424</v>
      </c>
      <c r="N245" s="92" t="s">
        <v>401</v>
      </c>
      <c r="O245" s="152" t="s">
        <v>279</v>
      </c>
    </row>
    <row r="246" spans="1:15" ht="15.75" thickTop="1" x14ac:dyDescent="0.25">
      <c r="A246" s="62" t="s">
        <v>402</v>
      </c>
      <c r="B246" s="63">
        <f>SUM(C246:N246)</f>
        <v>37</v>
      </c>
      <c r="C246" s="64">
        <v>1.5</v>
      </c>
      <c r="D246" s="65">
        <v>7.5</v>
      </c>
      <c r="E246" s="66">
        <v>3</v>
      </c>
      <c r="F246" s="67">
        <v>1.5</v>
      </c>
      <c r="G246" s="68">
        <v>2.5</v>
      </c>
      <c r="H246" s="69">
        <v>1</v>
      </c>
      <c r="I246" s="70">
        <v>1</v>
      </c>
      <c r="J246" s="71">
        <v>3</v>
      </c>
      <c r="K246" s="69">
        <v>1.5</v>
      </c>
      <c r="L246" s="72">
        <v>5.5</v>
      </c>
      <c r="M246" s="73">
        <v>4</v>
      </c>
      <c r="N246" s="66">
        <v>5</v>
      </c>
      <c r="O246" s="62" t="s">
        <v>402</v>
      </c>
    </row>
    <row r="247" spans="1:15" x14ac:dyDescent="0.25">
      <c r="A247" s="36" t="s">
        <v>282</v>
      </c>
      <c r="B247" s="18">
        <f>SUM(C247:N247)</f>
        <v>34.68</v>
      </c>
      <c r="C247" s="247">
        <v>4.833333333333333</v>
      </c>
      <c r="D247" s="248">
        <v>1.3366666666666667</v>
      </c>
      <c r="E247" s="249">
        <v>3.9166666666666665</v>
      </c>
      <c r="F247" s="250">
        <v>2.5</v>
      </c>
      <c r="G247" s="251">
        <v>1.5</v>
      </c>
      <c r="H247" s="252">
        <v>2.0866666666666664</v>
      </c>
      <c r="I247" s="253">
        <v>2.5866666666666664</v>
      </c>
      <c r="J247" s="254">
        <v>0.92</v>
      </c>
      <c r="K247" s="252">
        <v>2.83</v>
      </c>
      <c r="L247" s="255">
        <v>5</v>
      </c>
      <c r="M247" s="256">
        <v>4.25</v>
      </c>
      <c r="N247" s="249">
        <v>2.92</v>
      </c>
      <c r="O247" s="36" t="s">
        <v>282</v>
      </c>
    </row>
    <row r="248" spans="1:15" x14ac:dyDescent="0.25">
      <c r="A248" s="36" t="s">
        <v>283</v>
      </c>
      <c r="B248" s="18" t="s">
        <v>284</v>
      </c>
      <c r="C248" s="17" t="s">
        <v>429</v>
      </c>
      <c r="D248" s="19" t="s">
        <v>451</v>
      </c>
      <c r="E248" s="20" t="s">
        <v>391</v>
      </c>
      <c r="F248" s="21" t="s">
        <v>360</v>
      </c>
      <c r="G248" s="22" t="s">
        <v>430</v>
      </c>
      <c r="H248" s="23" t="s">
        <v>360</v>
      </c>
      <c r="I248" s="24" t="s">
        <v>358</v>
      </c>
      <c r="J248" s="85" t="s">
        <v>452</v>
      </c>
      <c r="K248" s="23" t="s">
        <v>431</v>
      </c>
      <c r="L248" s="26" t="s">
        <v>427</v>
      </c>
      <c r="M248" s="27" t="s">
        <v>259</v>
      </c>
      <c r="N248" s="20" t="s">
        <v>453</v>
      </c>
      <c r="O248" s="36" t="s">
        <v>283</v>
      </c>
    </row>
    <row r="249" spans="1:15" ht="15.75" thickBot="1" x14ac:dyDescent="0.3">
      <c r="A249" s="152" t="s">
        <v>287</v>
      </c>
      <c r="B249" s="89" t="s">
        <v>288</v>
      </c>
      <c r="C249" s="90" t="s">
        <v>454</v>
      </c>
      <c r="D249" s="91" t="s">
        <v>353</v>
      </c>
      <c r="E249" s="92" t="s">
        <v>452</v>
      </c>
      <c r="F249" s="93" t="s">
        <v>432</v>
      </c>
      <c r="G249" s="94" t="s">
        <v>242</v>
      </c>
      <c r="H249" s="95" t="s">
        <v>245</v>
      </c>
      <c r="I249" s="96" t="s">
        <v>242</v>
      </c>
      <c r="J249" s="97" t="s">
        <v>242</v>
      </c>
      <c r="K249" s="95" t="s">
        <v>246</v>
      </c>
      <c r="L249" s="98" t="s">
        <v>235</v>
      </c>
      <c r="M249" s="99" t="s">
        <v>245</v>
      </c>
      <c r="N249" s="92" t="s">
        <v>245</v>
      </c>
      <c r="O249" s="152" t="s">
        <v>287</v>
      </c>
    </row>
    <row r="250" spans="1:15" ht="15.75" thickTop="1" x14ac:dyDescent="0.25">
      <c r="A250" s="62" t="s">
        <v>404</v>
      </c>
      <c r="B250" s="63">
        <f>SUM(C250:N250)</f>
        <v>46</v>
      </c>
      <c r="C250" s="64">
        <v>5.5</v>
      </c>
      <c r="D250" s="65">
        <v>3.5</v>
      </c>
      <c r="E250" s="66">
        <v>4</v>
      </c>
      <c r="F250" s="67">
        <v>0.5</v>
      </c>
      <c r="G250" s="68">
        <v>3</v>
      </c>
      <c r="H250" s="69">
        <v>5.5</v>
      </c>
      <c r="I250" s="70">
        <v>5</v>
      </c>
      <c r="J250" s="71">
        <v>5</v>
      </c>
      <c r="K250" s="69">
        <v>3</v>
      </c>
      <c r="L250" s="72">
        <v>2.5</v>
      </c>
      <c r="M250" s="73">
        <v>3.5</v>
      </c>
      <c r="N250" s="66">
        <v>5</v>
      </c>
      <c r="O250" s="62" t="s">
        <v>404</v>
      </c>
    </row>
    <row r="251" spans="1:15" x14ac:dyDescent="0.25">
      <c r="A251" s="36" t="s">
        <v>290</v>
      </c>
      <c r="B251" s="18">
        <f>SUM(C251:N251)</f>
        <v>40.256666666666668</v>
      </c>
      <c r="C251" s="247">
        <v>5.836666666666666</v>
      </c>
      <c r="D251" s="248">
        <v>2.25</v>
      </c>
      <c r="E251" s="249">
        <v>3.1666666666666665</v>
      </c>
      <c r="F251" s="250">
        <v>2.67</v>
      </c>
      <c r="G251" s="251">
        <v>3</v>
      </c>
      <c r="H251" s="252">
        <v>1.25</v>
      </c>
      <c r="I251" s="253">
        <v>1.6666666666666667</v>
      </c>
      <c r="J251" s="254">
        <v>1.9166666666666667</v>
      </c>
      <c r="K251" s="252">
        <v>2.3333333333333335</v>
      </c>
      <c r="L251" s="255">
        <v>5.75</v>
      </c>
      <c r="M251" s="256">
        <v>5.583333333333333</v>
      </c>
      <c r="N251" s="249">
        <v>4.833333333333333</v>
      </c>
      <c r="O251" s="36" t="s">
        <v>290</v>
      </c>
    </row>
    <row r="252" spans="1:15" x14ac:dyDescent="0.25">
      <c r="A252" s="36" t="s">
        <v>291</v>
      </c>
      <c r="B252" s="18" t="s">
        <v>405</v>
      </c>
      <c r="C252" s="17" t="s">
        <v>406</v>
      </c>
      <c r="D252" s="19" t="s">
        <v>433</v>
      </c>
      <c r="E252" s="20" t="s">
        <v>400</v>
      </c>
      <c r="F252" s="21" t="s">
        <v>407</v>
      </c>
      <c r="G252" s="22" t="s">
        <v>403</v>
      </c>
      <c r="H252" s="23" t="s">
        <v>445</v>
      </c>
      <c r="I252" s="24" t="s">
        <v>453</v>
      </c>
      <c r="J252" s="85" t="s">
        <v>453</v>
      </c>
      <c r="K252" s="23" t="s">
        <v>434</v>
      </c>
      <c r="L252" s="26" t="s">
        <v>409</v>
      </c>
      <c r="M252" s="27" t="s">
        <v>259</v>
      </c>
      <c r="N252" s="20" t="s">
        <v>435</v>
      </c>
      <c r="O252" s="36" t="s">
        <v>291</v>
      </c>
    </row>
    <row r="253" spans="1:15" ht="15.75" thickBot="1" x14ac:dyDescent="0.3">
      <c r="A253" s="152" t="s">
        <v>295</v>
      </c>
      <c r="B253" s="89" t="s">
        <v>296</v>
      </c>
      <c r="C253" s="90" t="s">
        <v>436</v>
      </c>
      <c r="D253" s="91" t="s">
        <v>354</v>
      </c>
      <c r="E253" s="92" t="s">
        <v>366</v>
      </c>
      <c r="F253" s="93" t="s">
        <v>448</v>
      </c>
      <c r="G253" s="94" t="s">
        <v>231</v>
      </c>
      <c r="H253" s="95" t="s">
        <v>242</v>
      </c>
      <c r="I253" s="96" t="s">
        <v>354</v>
      </c>
      <c r="J253" s="97" t="s">
        <v>242</v>
      </c>
      <c r="K253" s="95" t="s">
        <v>243</v>
      </c>
      <c r="L253" s="98" t="s">
        <v>235</v>
      </c>
      <c r="M253" s="99" t="s">
        <v>245</v>
      </c>
      <c r="N253" s="92" t="s">
        <v>245</v>
      </c>
      <c r="O253" s="152" t="s">
        <v>295</v>
      </c>
    </row>
    <row r="254" spans="1:15" ht="15.75" thickTop="1" x14ac:dyDescent="0.25">
      <c r="A254" s="62" t="s">
        <v>410</v>
      </c>
      <c r="B254" s="63">
        <f>SUM(C254:N254)</f>
        <v>50</v>
      </c>
      <c r="C254" s="64">
        <v>7.5</v>
      </c>
      <c r="D254" s="65">
        <v>6</v>
      </c>
      <c r="E254" s="66">
        <v>2.5</v>
      </c>
      <c r="F254" s="67">
        <v>0</v>
      </c>
      <c r="G254" s="68">
        <v>5</v>
      </c>
      <c r="H254" s="69">
        <v>5.5</v>
      </c>
      <c r="I254" s="70">
        <v>6</v>
      </c>
      <c r="J254" s="71">
        <v>2.5</v>
      </c>
      <c r="K254" s="69">
        <v>5.5</v>
      </c>
      <c r="L254" s="72">
        <v>1</v>
      </c>
      <c r="M254" s="73">
        <v>4</v>
      </c>
      <c r="N254" s="66">
        <v>4.5</v>
      </c>
      <c r="O254" s="62" t="s">
        <v>410</v>
      </c>
    </row>
    <row r="255" spans="1:15" x14ac:dyDescent="0.25">
      <c r="A255" s="36" t="s">
        <v>299</v>
      </c>
      <c r="B255" s="18">
        <f>SUM(C255:N255)</f>
        <v>63.510000000000005</v>
      </c>
      <c r="C255" s="247">
        <v>7.583333333333333</v>
      </c>
      <c r="D255" s="248">
        <v>5.5</v>
      </c>
      <c r="E255" s="249">
        <v>4.58</v>
      </c>
      <c r="F255" s="250">
        <v>4.083333333333333</v>
      </c>
      <c r="G255" s="251">
        <v>5.0866666666666669</v>
      </c>
      <c r="H255" s="252">
        <v>3.8333333333333335</v>
      </c>
      <c r="I255" s="253">
        <v>5.666666666666667</v>
      </c>
      <c r="J255" s="254">
        <v>5.42</v>
      </c>
      <c r="K255" s="252">
        <v>4.083333333333333</v>
      </c>
      <c r="L255" s="255">
        <v>7.0033333333333339</v>
      </c>
      <c r="M255" s="256">
        <v>5.336666666666666</v>
      </c>
      <c r="N255" s="249">
        <v>5.333333333333333</v>
      </c>
      <c r="O255" s="36" t="s">
        <v>299</v>
      </c>
    </row>
    <row r="256" spans="1:15" x14ac:dyDescent="0.25">
      <c r="A256" s="36" t="s">
        <v>300</v>
      </c>
      <c r="B256" s="18" t="s">
        <v>301</v>
      </c>
      <c r="C256" s="17" t="s">
        <v>368</v>
      </c>
      <c r="D256" s="19" t="s">
        <v>369</v>
      </c>
      <c r="E256" s="20" t="s">
        <v>370</v>
      </c>
      <c r="F256" s="21" t="s">
        <v>251</v>
      </c>
      <c r="G256" s="22" t="s">
        <v>302</v>
      </c>
      <c r="H256" s="23" t="s">
        <v>252</v>
      </c>
      <c r="I256" s="24" t="s">
        <v>253</v>
      </c>
      <c r="J256" s="25" t="s">
        <v>303</v>
      </c>
      <c r="K256" s="23" t="s">
        <v>392</v>
      </c>
      <c r="L256" s="26" t="s">
        <v>280</v>
      </c>
      <c r="M256" s="27" t="s">
        <v>275</v>
      </c>
      <c r="N256" s="20" t="s">
        <v>304</v>
      </c>
      <c r="O256" s="36" t="s">
        <v>300</v>
      </c>
    </row>
    <row r="257" spans="1:15" ht="15.75" thickBot="1" x14ac:dyDescent="0.3">
      <c r="A257" s="152" t="s">
        <v>305</v>
      </c>
      <c r="B257" s="89" t="s">
        <v>411</v>
      </c>
      <c r="C257" s="90" t="s">
        <v>436</v>
      </c>
      <c r="D257" s="91" t="s">
        <v>437</v>
      </c>
      <c r="E257" s="92" t="s">
        <v>412</v>
      </c>
      <c r="F257" s="93" t="s">
        <v>447</v>
      </c>
      <c r="G257" s="94" t="s">
        <v>413</v>
      </c>
      <c r="H257" s="95" t="s">
        <v>438</v>
      </c>
      <c r="I257" s="96" t="s">
        <v>412</v>
      </c>
      <c r="J257" s="97" t="s">
        <v>243</v>
      </c>
      <c r="K257" s="95" t="s">
        <v>261</v>
      </c>
      <c r="L257" s="98" t="s">
        <v>455</v>
      </c>
      <c r="M257" s="99" t="s">
        <v>237</v>
      </c>
      <c r="N257" s="92" t="s">
        <v>360</v>
      </c>
      <c r="O257" s="152" t="s">
        <v>305</v>
      </c>
    </row>
    <row r="258" spans="1:15" ht="15.75" thickTop="1" x14ac:dyDescent="0.25">
      <c r="A258" s="62" t="s">
        <v>414</v>
      </c>
      <c r="B258" s="63">
        <f>SUM(C258:N258)</f>
        <v>80.5</v>
      </c>
      <c r="C258" s="64">
        <v>3.5</v>
      </c>
      <c r="D258" s="65">
        <v>3</v>
      </c>
      <c r="E258" s="66">
        <v>8.5</v>
      </c>
      <c r="F258" s="67">
        <v>6.5</v>
      </c>
      <c r="G258" s="68">
        <v>9</v>
      </c>
      <c r="H258" s="69">
        <v>7.5</v>
      </c>
      <c r="I258" s="70">
        <v>16</v>
      </c>
      <c r="J258" s="71">
        <v>8.5</v>
      </c>
      <c r="K258" s="69">
        <v>8</v>
      </c>
      <c r="L258" s="72">
        <v>3</v>
      </c>
      <c r="M258" s="73">
        <v>4</v>
      </c>
      <c r="N258" s="66">
        <v>3</v>
      </c>
      <c r="O258" s="62" t="s">
        <v>414</v>
      </c>
    </row>
    <row r="259" spans="1:15" x14ac:dyDescent="0.25">
      <c r="A259" s="36" t="s">
        <v>312</v>
      </c>
      <c r="B259" s="18">
        <f>SUM(C259:N259)</f>
        <v>67.67</v>
      </c>
      <c r="C259" s="247">
        <v>3.9133333333333336</v>
      </c>
      <c r="D259" s="248">
        <v>5.586666666666666</v>
      </c>
      <c r="E259" s="249">
        <v>4.166666666666667</v>
      </c>
      <c r="F259" s="250">
        <v>6.67</v>
      </c>
      <c r="G259" s="251">
        <v>8.413333333333334</v>
      </c>
      <c r="H259" s="252">
        <v>9.42</v>
      </c>
      <c r="I259" s="253">
        <v>8.913333333333334</v>
      </c>
      <c r="J259" s="254">
        <v>7.166666666666667</v>
      </c>
      <c r="K259" s="252">
        <v>5.083333333333333</v>
      </c>
      <c r="L259" s="255">
        <v>2.5866666666666664</v>
      </c>
      <c r="M259" s="256">
        <v>3.0033333333333334</v>
      </c>
      <c r="N259" s="249">
        <v>2.7466666666666666</v>
      </c>
      <c r="O259" s="36" t="s">
        <v>312</v>
      </c>
    </row>
    <row r="260" spans="1:15" x14ac:dyDescent="0.25">
      <c r="A260" s="36" t="s">
        <v>313</v>
      </c>
      <c r="B260" s="18" t="s">
        <v>415</v>
      </c>
      <c r="C260" s="17" t="s">
        <v>403</v>
      </c>
      <c r="D260" s="19" t="s">
        <v>315</v>
      </c>
      <c r="E260" s="20" t="s">
        <v>456</v>
      </c>
      <c r="F260" s="21" t="s">
        <v>435</v>
      </c>
      <c r="G260" s="22" t="s">
        <v>317</v>
      </c>
      <c r="H260" s="23" t="s">
        <v>374</v>
      </c>
      <c r="I260" s="24" t="s">
        <v>457</v>
      </c>
      <c r="J260" s="25" t="s">
        <v>439</v>
      </c>
      <c r="K260" s="23" t="s">
        <v>377</v>
      </c>
      <c r="L260" s="26" t="s">
        <v>273</v>
      </c>
      <c r="M260" s="27" t="s">
        <v>356</v>
      </c>
      <c r="N260" s="20" t="s">
        <v>319</v>
      </c>
      <c r="O260" s="36" t="s">
        <v>313</v>
      </c>
    </row>
    <row r="261" spans="1:15" ht="15.75" thickBot="1" x14ac:dyDescent="0.3">
      <c r="A261" s="152" t="s">
        <v>320</v>
      </c>
      <c r="B261" s="89" t="s">
        <v>321</v>
      </c>
      <c r="C261" s="90" t="s">
        <v>260</v>
      </c>
      <c r="D261" s="91" t="s">
        <v>235</v>
      </c>
      <c r="E261" s="92" t="s">
        <v>230</v>
      </c>
      <c r="F261" s="93" t="s">
        <v>232</v>
      </c>
      <c r="G261" s="94" t="s">
        <v>238</v>
      </c>
      <c r="H261" s="95" t="s">
        <v>319</v>
      </c>
      <c r="I261" s="96" t="s">
        <v>322</v>
      </c>
      <c r="J261" s="97" t="s">
        <v>243</v>
      </c>
      <c r="K261" s="95" t="s">
        <v>243</v>
      </c>
      <c r="L261" s="98" t="s">
        <v>413</v>
      </c>
      <c r="M261" s="99" t="s">
        <v>230</v>
      </c>
      <c r="N261" s="92" t="s">
        <v>432</v>
      </c>
      <c r="O261" s="152" t="s">
        <v>320</v>
      </c>
    </row>
    <row r="262" spans="1:15" ht="15.75" thickTop="1" x14ac:dyDescent="0.25">
      <c r="A262" s="62" t="s">
        <v>419</v>
      </c>
      <c r="B262" s="63">
        <f>SUM(C262:N262)</f>
        <v>23.5</v>
      </c>
      <c r="C262" s="64">
        <v>0</v>
      </c>
      <c r="D262" s="65">
        <v>0.5</v>
      </c>
      <c r="E262" s="66">
        <v>2.5</v>
      </c>
      <c r="F262" s="67">
        <v>1</v>
      </c>
      <c r="G262" s="68">
        <v>0.5</v>
      </c>
      <c r="H262" s="69">
        <v>4</v>
      </c>
      <c r="I262" s="70">
        <v>0</v>
      </c>
      <c r="J262" s="71">
        <v>2</v>
      </c>
      <c r="K262" s="69">
        <v>3.5</v>
      </c>
      <c r="L262" s="72">
        <v>3</v>
      </c>
      <c r="M262" s="73">
        <v>5</v>
      </c>
      <c r="N262" s="66">
        <v>1.5</v>
      </c>
      <c r="O262" s="62" t="s">
        <v>419</v>
      </c>
    </row>
    <row r="263" spans="1:15" x14ac:dyDescent="0.25">
      <c r="A263" s="36" t="s">
        <v>324</v>
      </c>
      <c r="B263" s="18">
        <f>SUM(C263:N263)</f>
        <v>28.099999999999998</v>
      </c>
      <c r="C263" s="247">
        <v>1.5</v>
      </c>
      <c r="D263" s="248">
        <v>2.3366666666666664</v>
      </c>
      <c r="E263" s="249">
        <v>1.42</v>
      </c>
      <c r="F263" s="250">
        <v>2.0033333333333334</v>
      </c>
      <c r="G263" s="251">
        <v>2.75</v>
      </c>
      <c r="H263" s="252">
        <v>3.75</v>
      </c>
      <c r="I263" s="253">
        <v>3.17</v>
      </c>
      <c r="J263" s="254">
        <v>2.5</v>
      </c>
      <c r="K263" s="252">
        <v>3.2533333333333334</v>
      </c>
      <c r="L263" s="255">
        <v>1.5</v>
      </c>
      <c r="M263" s="256">
        <v>2.0833333333333335</v>
      </c>
      <c r="N263" s="249">
        <v>1.8333333333333333</v>
      </c>
      <c r="O263" s="36" t="s">
        <v>324</v>
      </c>
    </row>
    <row r="264" spans="1:15" x14ac:dyDescent="0.25">
      <c r="A264" s="36" t="s">
        <v>325</v>
      </c>
      <c r="B264" s="18" t="s">
        <v>420</v>
      </c>
      <c r="C264" s="17" t="s">
        <v>233</v>
      </c>
      <c r="D264" s="19" t="s">
        <v>393</v>
      </c>
      <c r="E264" s="20" t="s">
        <v>458</v>
      </c>
      <c r="F264" s="21" t="s">
        <v>237</v>
      </c>
      <c r="G264" s="22" t="s">
        <v>379</v>
      </c>
      <c r="H264" s="23" t="s">
        <v>327</v>
      </c>
      <c r="I264" s="24" t="s">
        <v>407</v>
      </c>
      <c r="J264" s="25" t="s">
        <v>430</v>
      </c>
      <c r="K264" s="23" t="s">
        <v>328</v>
      </c>
      <c r="L264" s="26" t="s">
        <v>452</v>
      </c>
      <c r="M264" s="27" t="s">
        <v>453</v>
      </c>
      <c r="N264" s="20" t="s">
        <v>394</v>
      </c>
      <c r="O264" s="36" t="s">
        <v>325</v>
      </c>
    </row>
    <row r="265" spans="1:15" x14ac:dyDescent="0.25">
      <c r="A265" s="36" t="s">
        <v>329</v>
      </c>
      <c r="B265" s="18" t="s">
        <v>330</v>
      </c>
      <c r="C265" s="17" t="s">
        <v>447</v>
      </c>
      <c r="D265" s="19" t="s">
        <v>448</v>
      </c>
      <c r="E265" s="20" t="s">
        <v>438</v>
      </c>
      <c r="F265" s="21" t="s">
        <v>438</v>
      </c>
      <c r="G265" s="22" t="s">
        <v>448</v>
      </c>
      <c r="H265" s="23" t="s">
        <v>230</v>
      </c>
      <c r="I265" s="24" t="s">
        <v>447</v>
      </c>
      <c r="J265" s="25" t="s">
        <v>361</v>
      </c>
      <c r="K265" s="23" t="s">
        <v>424</v>
      </c>
      <c r="L265" s="26" t="s">
        <v>353</v>
      </c>
      <c r="M265" s="27" t="s">
        <v>242</v>
      </c>
      <c r="N265" s="20" t="s">
        <v>241</v>
      </c>
      <c r="O265" s="36" t="s">
        <v>329</v>
      </c>
    </row>
    <row r="266" spans="1:15" x14ac:dyDescent="0.25">
      <c r="A266" s="16" t="s">
        <v>331</v>
      </c>
      <c r="B266" s="16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6" t="s">
        <v>331</v>
      </c>
    </row>
    <row r="267" spans="1:15" x14ac:dyDescent="0.25">
      <c r="A267" s="36" t="s">
        <v>380</v>
      </c>
      <c r="B267" s="180">
        <f>AVERAGE(C267:N267)</f>
        <v>1015.255</v>
      </c>
      <c r="C267" s="5">
        <v>1017.63</v>
      </c>
      <c r="D267" s="6">
        <v>1007.11</v>
      </c>
      <c r="E267" s="7">
        <v>1014.3</v>
      </c>
      <c r="F267" s="8">
        <v>1019.45</v>
      </c>
      <c r="G267" s="9">
        <v>1009.05</v>
      </c>
      <c r="H267" s="10">
        <v>1010.12</v>
      </c>
      <c r="I267" s="11">
        <v>1010.46</v>
      </c>
      <c r="J267" s="12">
        <v>1013.59</v>
      </c>
      <c r="K267" s="10">
        <v>1019.25</v>
      </c>
      <c r="L267" s="13">
        <v>1022.31</v>
      </c>
      <c r="M267" s="14">
        <v>1018.94</v>
      </c>
      <c r="N267" s="7">
        <v>1020.85</v>
      </c>
      <c r="O267" s="36" t="s">
        <v>380</v>
      </c>
    </row>
    <row r="268" spans="1:15" x14ac:dyDescent="0.25">
      <c r="A268" s="36" t="s">
        <v>382</v>
      </c>
      <c r="B268" s="18">
        <v>978</v>
      </c>
      <c r="C268" s="17">
        <v>993</v>
      </c>
      <c r="D268" s="19">
        <v>982</v>
      </c>
      <c r="E268" s="20">
        <v>986</v>
      </c>
      <c r="F268" s="21">
        <v>1007</v>
      </c>
      <c r="G268" s="22">
        <v>990</v>
      </c>
      <c r="H268" s="23">
        <v>994</v>
      </c>
      <c r="I268" s="24">
        <v>991</v>
      </c>
      <c r="J268" s="25">
        <v>997</v>
      </c>
      <c r="K268" s="23">
        <v>1002</v>
      </c>
      <c r="L268" s="26">
        <v>1008</v>
      </c>
      <c r="M268" s="27">
        <v>995</v>
      </c>
      <c r="N268" s="20">
        <v>978</v>
      </c>
      <c r="O268" s="36" t="s">
        <v>382</v>
      </c>
    </row>
    <row r="269" spans="1:15" x14ac:dyDescent="0.25">
      <c r="A269" s="152" t="s">
        <v>89</v>
      </c>
      <c r="B269" s="181">
        <v>39425</v>
      </c>
      <c r="C269" s="182">
        <v>39100</v>
      </c>
      <c r="D269" s="183">
        <v>39121</v>
      </c>
      <c r="E269" s="184">
        <v>39142</v>
      </c>
      <c r="F269" s="185">
        <v>39202</v>
      </c>
      <c r="G269" s="186">
        <v>39229</v>
      </c>
      <c r="H269" s="187">
        <v>39258</v>
      </c>
      <c r="I269" s="188">
        <v>39286</v>
      </c>
      <c r="J269" s="189">
        <v>39309</v>
      </c>
      <c r="K269" s="187">
        <v>39353</v>
      </c>
      <c r="L269" s="190">
        <v>39384</v>
      </c>
      <c r="M269" s="191">
        <v>39404</v>
      </c>
      <c r="N269" s="184">
        <v>39425</v>
      </c>
      <c r="O269" s="152" t="s">
        <v>89</v>
      </c>
    </row>
    <row r="270" spans="1:15" x14ac:dyDescent="0.25">
      <c r="A270" s="152" t="s">
        <v>383</v>
      </c>
      <c r="B270" s="89">
        <v>1042</v>
      </c>
      <c r="C270" s="90">
        <v>1035</v>
      </c>
      <c r="D270" s="91">
        <v>1040</v>
      </c>
      <c r="E270" s="92">
        <v>1040</v>
      </c>
      <c r="F270" s="93">
        <v>1027</v>
      </c>
      <c r="G270" s="94">
        <v>1023</v>
      </c>
      <c r="H270" s="95">
        <v>1024</v>
      </c>
      <c r="I270" s="96">
        <v>1020</v>
      </c>
      <c r="J270" s="97">
        <v>1030</v>
      </c>
      <c r="K270" s="95">
        <v>1031</v>
      </c>
      <c r="L270" s="98">
        <v>1037</v>
      </c>
      <c r="M270" s="99">
        <v>1034</v>
      </c>
      <c r="N270" s="92">
        <v>1042</v>
      </c>
      <c r="O270" s="152" t="s">
        <v>383</v>
      </c>
    </row>
    <row r="271" spans="1:15" ht="15.75" thickBot="1" x14ac:dyDescent="0.3">
      <c r="A271" s="192" t="s">
        <v>89</v>
      </c>
      <c r="B271" s="193">
        <v>39429</v>
      </c>
      <c r="C271" s="194">
        <v>39109</v>
      </c>
      <c r="D271" s="195">
        <v>39116</v>
      </c>
      <c r="E271" s="196">
        <v>39151</v>
      </c>
      <c r="F271" s="197">
        <v>39179</v>
      </c>
      <c r="G271" s="198">
        <v>39225</v>
      </c>
      <c r="H271" s="199">
        <v>39235</v>
      </c>
      <c r="I271" s="200">
        <v>39293</v>
      </c>
      <c r="J271" s="201">
        <v>39319</v>
      </c>
      <c r="K271" s="199">
        <v>39332</v>
      </c>
      <c r="L271" s="202">
        <v>39375</v>
      </c>
      <c r="M271" s="203">
        <v>39387</v>
      </c>
      <c r="N271" s="196">
        <v>39429</v>
      </c>
      <c r="O271" s="192" t="s">
        <v>89</v>
      </c>
    </row>
    <row r="272" spans="1:15" ht="15.75" thickTop="1" x14ac:dyDescent="0.25">
      <c r="A272" s="155" t="s">
        <v>384</v>
      </c>
      <c r="B272" s="180">
        <f>AVERAGE(C272:N272)</f>
        <v>1017.5333333333333</v>
      </c>
      <c r="C272" s="204">
        <v>1019.7</v>
      </c>
      <c r="D272" s="205">
        <v>1010</v>
      </c>
      <c r="E272" s="206">
        <v>1016.7</v>
      </c>
      <c r="F272" s="207">
        <v>1021.4</v>
      </c>
      <c r="G272" s="208">
        <v>1011.9</v>
      </c>
      <c r="H272" s="209">
        <v>1012.8</v>
      </c>
      <c r="I272" s="210">
        <v>1013.5</v>
      </c>
      <c r="J272" s="211">
        <v>1015.9</v>
      </c>
      <c r="K272" s="209">
        <v>1021.1</v>
      </c>
      <c r="L272" s="212">
        <v>1023.9</v>
      </c>
      <c r="M272" s="213">
        <v>1021.1</v>
      </c>
      <c r="N272" s="206">
        <v>1022.4</v>
      </c>
      <c r="O272" s="155" t="s">
        <v>384</v>
      </c>
    </row>
    <row r="273" spans="1:15" x14ac:dyDescent="0.25">
      <c r="A273" s="15"/>
      <c r="B273" s="16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</row>
    <row r="274" spans="1:15" x14ac:dyDescent="0.25">
      <c r="A274" s="3" t="s">
        <v>440</v>
      </c>
      <c r="B274" s="4" t="s">
        <v>1</v>
      </c>
      <c r="C274" s="5" t="s">
        <v>2</v>
      </c>
      <c r="D274" s="6" t="s">
        <v>3</v>
      </c>
      <c r="E274" s="7" t="s">
        <v>4</v>
      </c>
      <c r="F274" s="8" t="s">
        <v>5</v>
      </c>
      <c r="G274" s="9" t="s">
        <v>6</v>
      </c>
      <c r="H274" s="10" t="s">
        <v>7</v>
      </c>
      <c r="I274" s="11" t="s">
        <v>8</v>
      </c>
      <c r="J274" s="12" t="s">
        <v>9</v>
      </c>
      <c r="K274" s="10" t="s">
        <v>10</v>
      </c>
      <c r="L274" s="13" t="s">
        <v>11</v>
      </c>
      <c r="M274" s="14" t="s">
        <v>12</v>
      </c>
      <c r="N274" s="7" t="s">
        <v>13</v>
      </c>
      <c r="O274" s="3" t="s">
        <v>440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4"/>
  <sheetViews>
    <sheetView topLeftCell="A109" workbookViewId="0">
      <selection activeCell="B186" activeCellId="2" sqref="B163 B178 B186"/>
    </sheetView>
  </sheetViews>
  <sheetFormatPr baseColWidth="10" defaultRowHeight="15" x14ac:dyDescent="0.25"/>
  <cols>
    <col min="1" max="1" width="42.140625" customWidth="1"/>
    <col min="15" max="15" width="50.140625" customWidth="1"/>
  </cols>
  <sheetData>
    <row r="1" spans="1:15" x14ac:dyDescent="0.25">
      <c r="A1" s="3" t="s">
        <v>459</v>
      </c>
      <c r="B1" s="4" t="s">
        <v>1</v>
      </c>
      <c r="C1" s="5" t="s">
        <v>2</v>
      </c>
      <c r="D1" s="6" t="s">
        <v>3</v>
      </c>
      <c r="E1" s="7" t="s">
        <v>4</v>
      </c>
      <c r="F1" s="8" t="s">
        <v>5</v>
      </c>
      <c r="G1" s="9" t="s">
        <v>6</v>
      </c>
      <c r="H1" s="10" t="s">
        <v>7</v>
      </c>
      <c r="I1" s="11" t="s">
        <v>8</v>
      </c>
      <c r="J1" s="12" t="s">
        <v>9</v>
      </c>
      <c r="K1" s="10" t="s">
        <v>10</v>
      </c>
      <c r="L1" s="13" t="s">
        <v>11</v>
      </c>
      <c r="M1" s="14" t="s">
        <v>12</v>
      </c>
      <c r="N1" s="7" t="s">
        <v>13</v>
      </c>
      <c r="O1" s="3" t="s">
        <v>459</v>
      </c>
    </row>
    <row r="2" spans="1:15" ht="15.75" thickBot="1" x14ac:dyDescent="0.3">
      <c r="A2" s="15" t="s">
        <v>82</v>
      </c>
      <c r="B2" s="16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 t="s">
        <v>82</v>
      </c>
    </row>
    <row r="3" spans="1:15" ht="15.75" thickTop="1" x14ac:dyDescent="0.25">
      <c r="A3" s="3" t="s">
        <v>83</v>
      </c>
      <c r="B3" s="4">
        <f>INT(SUM(C3:N3)*100/12)/100</f>
        <v>7.2</v>
      </c>
      <c r="C3" s="237">
        <v>4.5199999999999996</v>
      </c>
      <c r="D3" s="238">
        <v>2.12</v>
      </c>
      <c r="E3" s="239">
        <v>4.18</v>
      </c>
      <c r="F3" s="240">
        <v>4.6100000000000003</v>
      </c>
      <c r="G3" s="241">
        <v>10.5</v>
      </c>
      <c r="H3" s="242">
        <v>11.1</v>
      </c>
      <c r="I3" s="243">
        <v>12.8</v>
      </c>
      <c r="J3" s="244">
        <v>13.9</v>
      </c>
      <c r="K3" s="242">
        <v>9.2200000000000006</v>
      </c>
      <c r="L3" s="245">
        <v>7.14</v>
      </c>
      <c r="M3" s="246">
        <v>5.2</v>
      </c>
      <c r="N3" s="239">
        <v>1.1299999999999999</v>
      </c>
      <c r="O3" s="3" t="s">
        <v>83</v>
      </c>
    </row>
    <row r="4" spans="1:15" x14ac:dyDescent="0.25">
      <c r="A4" s="2" t="s">
        <v>84</v>
      </c>
      <c r="B4" s="4">
        <f>INT(SUM(C4:N4)*100/12)/100</f>
        <v>7.13</v>
      </c>
      <c r="C4" s="247">
        <v>2.3937142857142857</v>
      </c>
      <c r="D4" s="248">
        <v>2.1705714285714284</v>
      </c>
      <c r="E4" s="249">
        <v>3.2</v>
      </c>
      <c r="F4" s="250">
        <v>5.0114285714285716</v>
      </c>
      <c r="G4" s="251">
        <v>8.5385714285714283</v>
      </c>
      <c r="H4" s="252">
        <v>11.540000000000001</v>
      </c>
      <c r="I4" s="253">
        <v>13.485714285714286</v>
      </c>
      <c r="J4" s="254">
        <v>13.34</v>
      </c>
      <c r="K4" s="252">
        <v>10.671428571428573</v>
      </c>
      <c r="L4" s="255">
        <v>9.0571428571428569</v>
      </c>
      <c r="M4" s="256">
        <v>4.1785714285714288</v>
      </c>
      <c r="N4" s="249">
        <v>2.0842857142857141</v>
      </c>
      <c r="O4" s="2" t="s">
        <v>84</v>
      </c>
    </row>
    <row r="5" spans="1:15" x14ac:dyDescent="0.25">
      <c r="A5" s="2" t="s">
        <v>21</v>
      </c>
      <c r="B5" s="18">
        <f t="shared" ref="B5:N5" si="0">B3-B4</f>
        <v>7.0000000000000284E-2</v>
      </c>
      <c r="C5" s="17">
        <f t="shared" si="0"/>
        <v>2.1262857142857139</v>
      </c>
      <c r="D5" s="19">
        <f t="shared" si="0"/>
        <v>-5.0571428571428267E-2</v>
      </c>
      <c r="E5" s="20">
        <f t="shared" si="0"/>
        <v>0.97999999999999954</v>
      </c>
      <c r="F5" s="21">
        <f t="shared" si="0"/>
        <v>-0.40142857142857125</v>
      </c>
      <c r="G5" s="22">
        <f t="shared" si="0"/>
        <v>1.9614285714285717</v>
      </c>
      <c r="H5" s="23">
        <f t="shared" si="0"/>
        <v>-0.44000000000000128</v>
      </c>
      <c r="I5" s="24">
        <f t="shared" si="0"/>
        <v>-0.68571428571428505</v>
      </c>
      <c r="J5" s="25">
        <f t="shared" si="0"/>
        <v>0.5600000000000005</v>
      </c>
      <c r="K5" s="23">
        <f t="shared" si="0"/>
        <v>-1.451428571428572</v>
      </c>
      <c r="L5" s="26">
        <f t="shared" si="0"/>
        <v>-1.9171428571428573</v>
      </c>
      <c r="M5" s="27">
        <f t="shared" si="0"/>
        <v>1.0214285714285714</v>
      </c>
      <c r="N5" s="20">
        <f t="shared" si="0"/>
        <v>-0.95428571428571418</v>
      </c>
      <c r="O5" s="2" t="s">
        <v>21</v>
      </c>
    </row>
    <row r="6" spans="1:15" x14ac:dyDescent="0.25">
      <c r="A6" s="2" t="s">
        <v>85</v>
      </c>
      <c r="B6" s="18">
        <v>6.13</v>
      </c>
      <c r="C6" s="17">
        <v>0.34</v>
      </c>
      <c r="D6" s="19">
        <v>-0.8</v>
      </c>
      <c r="E6" s="20">
        <v>2.02</v>
      </c>
      <c r="F6" s="21">
        <v>3.61</v>
      </c>
      <c r="G6" s="22">
        <v>6.53</v>
      </c>
      <c r="H6" s="23">
        <v>9.85</v>
      </c>
      <c r="I6" s="24">
        <v>12</v>
      </c>
      <c r="J6" s="25">
        <v>11.7</v>
      </c>
      <c r="K6" s="23">
        <v>7.66</v>
      </c>
      <c r="L6" s="26">
        <v>4.42</v>
      </c>
      <c r="M6" s="27">
        <v>3.45</v>
      </c>
      <c r="N6" s="20">
        <v>0.63</v>
      </c>
      <c r="O6" s="2" t="s">
        <v>85</v>
      </c>
    </row>
    <row r="7" spans="1:15" x14ac:dyDescent="0.25">
      <c r="A7" s="2" t="s">
        <v>86</v>
      </c>
      <c r="B7" s="231">
        <v>2003</v>
      </c>
      <c r="C7" s="17">
        <v>2003</v>
      </c>
      <c r="D7" s="19">
        <v>2003</v>
      </c>
      <c r="E7" s="20">
        <v>2006</v>
      </c>
      <c r="F7" s="21">
        <v>2003</v>
      </c>
      <c r="G7" s="22">
        <v>2004</v>
      </c>
      <c r="H7" s="23">
        <v>2001</v>
      </c>
      <c r="I7" s="24">
        <v>2002</v>
      </c>
      <c r="J7" s="25">
        <v>2005</v>
      </c>
      <c r="K7" s="23">
        <v>2003</v>
      </c>
      <c r="L7" s="26">
        <v>2003</v>
      </c>
      <c r="M7" s="27">
        <v>2005</v>
      </c>
      <c r="N7" s="20">
        <v>2001</v>
      </c>
      <c r="O7" s="2" t="s">
        <v>86</v>
      </c>
    </row>
    <row r="8" spans="1:15" x14ac:dyDescent="0.25">
      <c r="A8" s="2" t="s">
        <v>87</v>
      </c>
      <c r="B8" s="18">
        <v>7.66</v>
      </c>
      <c r="C8" s="17">
        <v>5.46</v>
      </c>
      <c r="D8" s="19">
        <v>5.07</v>
      </c>
      <c r="E8" s="20">
        <v>4.58</v>
      </c>
      <c r="F8" s="21">
        <v>6.27</v>
      </c>
      <c r="G8" s="22">
        <v>10.5</v>
      </c>
      <c r="H8" s="23">
        <v>13</v>
      </c>
      <c r="I8" s="24">
        <v>15.3</v>
      </c>
      <c r="J8" s="25">
        <v>15.2</v>
      </c>
      <c r="K8" s="23">
        <v>13.9</v>
      </c>
      <c r="L8" s="26">
        <v>12</v>
      </c>
      <c r="M8" s="27">
        <v>5.98</v>
      </c>
      <c r="N8" s="20">
        <v>4.5</v>
      </c>
      <c r="O8" s="2" t="s">
        <v>87</v>
      </c>
    </row>
    <row r="9" spans="1:15" x14ac:dyDescent="0.25">
      <c r="A9" s="2" t="s">
        <v>86</v>
      </c>
      <c r="B9" s="231">
        <v>2006</v>
      </c>
      <c r="C9" s="17">
        <v>2007</v>
      </c>
      <c r="D9" s="19">
        <v>2002</v>
      </c>
      <c r="E9" s="20">
        <v>2001</v>
      </c>
      <c r="F9" s="21">
        <v>2005</v>
      </c>
      <c r="G9" s="22">
        <v>2008</v>
      </c>
      <c r="H9" s="23">
        <v>2007</v>
      </c>
      <c r="I9" s="24">
        <v>2006</v>
      </c>
      <c r="J9" s="25">
        <v>2004</v>
      </c>
      <c r="K9" s="23">
        <v>2006</v>
      </c>
      <c r="L9" s="26">
        <v>2001</v>
      </c>
      <c r="M9" s="27">
        <v>2002</v>
      </c>
      <c r="N9" s="20">
        <v>2002</v>
      </c>
      <c r="O9" s="2" t="s">
        <v>86</v>
      </c>
    </row>
    <row r="10" spans="1:15" x14ac:dyDescent="0.25">
      <c r="A10" s="3" t="s">
        <v>88</v>
      </c>
      <c r="B10" s="18">
        <v>-6.1</v>
      </c>
      <c r="C10" s="5">
        <v>-1.9</v>
      </c>
      <c r="D10" s="6">
        <v>-5.7</v>
      </c>
      <c r="E10" s="7">
        <v>-2</v>
      </c>
      <c r="F10" s="8">
        <v>-2.4</v>
      </c>
      <c r="G10" s="9">
        <v>4.0999999999999996</v>
      </c>
      <c r="H10" s="10">
        <v>5.9</v>
      </c>
      <c r="I10" s="11">
        <v>7.3</v>
      </c>
      <c r="J10" s="12">
        <v>7.4</v>
      </c>
      <c r="K10" s="10">
        <v>2.1</v>
      </c>
      <c r="L10" s="13">
        <v>0.3</v>
      </c>
      <c r="M10" s="14">
        <v>-2.6</v>
      </c>
      <c r="N10" s="7">
        <v>-6.1</v>
      </c>
      <c r="O10" s="3" t="s">
        <v>88</v>
      </c>
    </row>
    <row r="11" spans="1:15" x14ac:dyDescent="0.25">
      <c r="A11" s="36" t="s">
        <v>89</v>
      </c>
      <c r="B11" s="51">
        <v>39811</v>
      </c>
      <c r="C11" s="40">
        <v>39450</v>
      </c>
      <c r="D11" s="41">
        <v>39496</v>
      </c>
      <c r="E11" s="42">
        <v>39532</v>
      </c>
      <c r="F11" s="43">
        <v>39548</v>
      </c>
      <c r="G11" s="44">
        <v>39588</v>
      </c>
      <c r="H11" s="45">
        <v>39612</v>
      </c>
      <c r="I11" s="46">
        <v>39630</v>
      </c>
      <c r="J11" s="47">
        <v>39675</v>
      </c>
      <c r="K11" s="45">
        <v>39710</v>
      </c>
      <c r="L11" s="48">
        <v>39750</v>
      </c>
      <c r="M11" s="49">
        <v>39775</v>
      </c>
      <c r="N11" s="42">
        <v>39811</v>
      </c>
      <c r="O11" s="36" t="s">
        <v>89</v>
      </c>
    </row>
    <row r="12" spans="1:15" x14ac:dyDescent="0.25">
      <c r="A12" s="2" t="s">
        <v>90</v>
      </c>
      <c r="B12" s="18">
        <v>-11.9</v>
      </c>
      <c r="C12" s="17">
        <v>-8.1</v>
      </c>
      <c r="D12" s="19">
        <v>-11</v>
      </c>
      <c r="E12" s="33">
        <v>-11.9</v>
      </c>
      <c r="F12" s="21">
        <v>-5.2</v>
      </c>
      <c r="G12" s="22">
        <v>-0.2</v>
      </c>
      <c r="H12" s="23">
        <v>3.1</v>
      </c>
      <c r="I12" s="24">
        <v>7</v>
      </c>
      <c r="J12" s="25">
        <v>6.6</v>
      </c>
      <c r="K12" s="23">
        <v>1</v>
      </c>
      <c r="L12" s="26">
        <v>-5.5</v>
      </c>
      <c r="M12" s="27">
        <v>-3.8</v>
      </c>
      <c r="N12" s="20">
        <v>-7.1</v>
      </c>
      <c r="O12" s="2" t="s">
        <v>90</v>
      </c>
    </row>
    <row r="13" spans="1:15" ht="15.75" thickBot="1" x14ac:dyDescent="0.3">
      <c r="A13" s="50" t="s">
        <v>89</v>
      </c>
      <c r="B13" s="51">
        <v>38415</v>
      </c>
      <c r="C13" s="52">
        <v>37630</v>
      </c>
      <c r="D13" s="53">
        <v>38411</v>
      </c>
      <c r="E13" s="234">
        <v>38415</v>
      </c>
      <c r="F13" s="55">
        <v>37719</v>
      </c>
      <c r="G13" s="56">
        <v>38490</v>
      </c>
      <c r="H13" s="57">
        <v>38869</v>
      </c>
      <c r="I13" s="58" t="s">
        <v>94</v>
      </c>
      <c r="J13" s="59">
        <v>39324</v>
      </c>
      <c r="K13" s="57">
        <v>37888</v>
      </c>
      <c r="L13" s="60">
        <v>37922</v>
      </c>
      <c r="M13" s="61">
        <v>38674</v>
      </c>
      <c r="N13" s="54">
        <v>37965</v>
      </c>
      <c r="O13" s="50" t="s">
        <v>89</v>
      </c>
    </row>
    <row r="14" spans="1:15" ht="15.75" thickTop="1" x14ac:dyDescent="0.25">
      <c r="A14" s="62" t="s">
        <v>97</v>
      </c>
      <c r="B14" s="272">
        <f>INT(SUM(C14:N14)*100/12)/100</f>
        <v>7.35</v>
      </c>
      <c r="C14" s="64">
        <v>4.8</v>
      </c>
      <c r="D14" s="65">
        <v>2.7</v>
      </c>
      <c r="E14" s="66">
        <v>4.0999999999999996</v>
      </c>
      <c r="F14" s="67">
        <v>4.7</v>
      </c>
      <c r="G14" s="68">
        <v>10.6</v>
      </c>
      <c r="H14" s="69">
        <v>11</v>
      </c>
      <c r="I14" s="70">
        <v>12.8</v>
      </c>
      <c r="J14" s="71">
        <v>13.8</v>
      </c>
      <c r="K14" s="69">
        <v>9.5</v>
      </c>
      <c r="L14" s="72">
        <v>7.5</v>
      </c>
      <c r="M14" s="73">
        <v>5.5</v>
      </c>
      <c r="N14" s="66">
        <v>1.3</v>
      </c>
      <c r="O14" s="62" t="s">
        <v>97</v>
      </c>
    </row>
    <row r="15" spans="1:15" x14ac:dyDescent="0.25">
      <c r="A15" s="2" t="s">
        <v>98</v>
      </c>
      <c r="B15" s="18">
        <f>INT(SUM(C15:N15)*100/12)/100</f>
        <v>6.44</v>
      </c>
      <c r="C15" s="17">
        <v>1</v>
      </c>
      <c r="D15" s="19">
        <v>1.1000000000000001</v>
      </c>
      <c r="E15" s="20">
        <v>3</v>
      </c>
      <c r="F15" s="21">
        <v>4.5999999999999996</v>
      </c>
      <c r="G15" s="22">
        <v>7.9</v>
      </c>
      <c r="H15" s="23">
        <v>10.4</v>
      </c>
      <c r="I15" s="24">
        <v>12.4</v>
      </c>
      <c r="J15" s="25">
        <v>12.5</v>
      </c>
      <c r="K15" s="23">
        <v>10.7</v>
      </c>
      <c r="L15" s="26">
        <v>7.6</v>
      </c>
      <c r="M15" s="27">
        <v>4.0999999999999996</v>
      </c>
      <c r="N15" s="20">
        <v>2</v>
      </c>
      <c r="O15" s="2" t="s">
        <v>98</v>
      </c>
    </row>
    <row r="16" spans="1:15" x14ac:dyDescent="0.25">
      <c r="A16" s="2" t="s">
        <v>21</v>
      </c>
      <c r="B16" s="18">
        <f t="shared" ref="B16:N16" si="1">B14-B15</f>
        <v>0.90999999999999925</v>
      </c>
      <c r="C16" s="17">
        <f t="shared" si="1"/>
        <v>3.8</v>
      </c>
      <c r="D16" s="19">
        <f t="shared" si="1"/>
        <v>1.6</v>
      </c>
      <c r="E16" s="20">
        <f t="shared" si="1"/>
        <v>1.0999999999999996</v>
      </c>
      <c r="F16" s="21">
        <f t="shared" si="1"/>
        <v>0.10000000000000053</v>
      </c>
      <c r="G16" s="22">
        <f t="shared" si="1"/>
        <v>2.6999999999999993</v>
      </c>
      <c r="H16" s="23">
        <f t="shared" si="1"/>
        <v>0.59999999999999964</v>
      </c>
      <c r="I16" s="24">
        <f t="shared" si="1"/>
        <v>0.40000000000000036</v>
      </c>
      <c r="J16" s="25">
        <f t="shared" si="1"/>
        <v>1.3000000000000007</v>
      </c>
      <c r="K16" s="23">
        <f t="shared" si="1"/>
        <v>-1.1999999999999993</v>
      </c>
      <c r="L16" s="26">
        <f t="shared" si="1"/>
        <v>-9.9999999999999645E-2</v>
      </c>
      <c r="M16" s="27">
        <f t="shared" si="1"/>
        <v>1.4000000000000004</v>
      </c>
      <c r="N16" s="20">
        <f t="shared" si="1"/>
        <v>-0.7</v>
      </c>
      <c r="O16" s="2" t="s">
        <v>21</v>
      </c>
    </row>
    <row r="17" spans="1:15" x14ac:dyDescent="0.25">
      <c r="A17" s="2" t="s">
        <v>85</v>
      </c>
      <c r="B17" s="16"/>
      <c r="C17" s="17">
        <v>-5.6</v>
      </c>
      <c r="D17" s="19">
        <v>-7.6</v>
      </c>
      <c r="E17" s="20">
        <v>-0.7</v>
      </c>
      <c r="F17" s="21">
        <v>2.2000000000000002</v>
      </c>
      <c r="G17" s="22">
        <v>5.8</v>
      </c>
      <c r="H17" s="23">
        <v>8.3000000000000007</v>
      </c>
      <c r="I17" s="24">
        <v>11.1</v>
      </c>
      <c r="J17" s="25">
        <v>10.6</v>
      </c>
      <c r="K17" s="23">
        <v>7.6</v>
      </c>
      <c r="L17" s="26">
        <v>5.0999999999999996</v>
      </c>
      <c r="M17" s="27">
        <v>1</v>
      </c>
      <c r="N17" s="20">
        <v>-2.4</v>
      </c>
      <c r="O17" s="2" t="s">
        <v>85</v>
      </c>
    </row>
    <row r="18" spans="1:15" x14ac:dyDescent="0.25">
      <c r="A18" s="2" t="s">
        <v>86</v>
      </c>
      <c r="B18" s="233"/>
      <c r="C18" s="17">
        <v>1963</v>
      </c>
      <c r="D18" s="19">
        <v>1956</v>
      </c>
      <c r="E18" s="20">
        <v>1955</v>
      </c>
      <c r="F18" s="21">
        <v>1954</v>
      </c>
      <c r="G18" s="22">
        <v>1991</v>
      </c>
      <c r="H18" s="23">
        <v>1949</v>
      </c>
      <c r="I18" s="24">
        <v>1984</v>
      </c>
      <c r="J18" s="25">
        <v>1978</v>
      </c>
      <c r="K18" s="23">
        <v>1986</v>
      </c>
      <c r="L18" s="26">
        <v>1947</v>
      </c>
      <c r="M18" s="27">
        <v>1985</v>
      </c>
      <c r="N18" s="20">
        <v>1963</v>
      </c>
      <c r="O18" s="2" t="s">
        <v>86</v>
      </c>
    </row>
    <row r="19" spans="1:15" x14ac:dyDescent="0.25">
      <c r="A19" s="2" t="s">
        <v>87</v>
      </c>
      <c r="B19" s="16"/>
      <c r="C19" s="17">
        <v>5.5</v>
      </c>
      <c r="D19" s="19">
        <v>5.4</v>
      </c>
      <c r="E19" s="20">
        <v>6.4</v>
      </c>
      <c r="F19" s="21">
        <v>7.9</v>
      </c>
      <c r="G19" s="22">
        <v>10.5</v>
      </c>
      <c r="H19" s="23">
        <v>12.5</v>
      </c>
      <c r="I19" s="24">
        <v>15.3</v>
      </c>
      <c r="J19" s="25">
        <v>15.8</v>
      </c>
      <c r="K19" s="23">
        <v>13.6</v>
      </c>
      <c r="L19" s="26">
        <v>11.9</v>
      </c>
      <c r="M19" s="27">
        <v>9.3000000000000007</v>
      </c>
      <c r="N19" s="20">
        <v>6</v>
      </c>
      <c r="O19" s="2" t="s">
        <v>87</v>
      </c>
    </row>
    <row r="20" spans="1:15" x14ac:dyDescent="0.25">
      <c r="A20" s="2" t="s">
        <v>86</v>
      </c>
      <c r="B20" s="233"/>
      <c r="C20" s="17">
        <v>2007</v>
      </c>
      <c r="D20" s="19">
        <v>1990</v>
      </c>
      <c r="E20" s="20">
        <v>1981</v>
      </c>
      <c r="F20" s="21">
        <v>1961</v>
      </c>
      <c r="G20" s="22">
        <v>2000</v>
      </c>
      <c r="H20" s="23">
        <v>2007</v>
      </c>
      <c r="I20" s="24">
        <v>2006</v>
      </c>
      <c r="J20" s="25">
        <v>1997</v>
      </c>
      <c r="K20" s="23" t="s">
        <v>99</v>
      </c>
      <c r="L20" s="26">
        <v>2001</v>
      </c>
      <c r="M20" s="27">
        <v>1994</v>
      </c>
      <c r="N20" s="20">
        <v>1974</v>
      </c>
      <c r="O20" s="2" t="s">
        <v>86</v>
      </c>
    </row>
    <row r="21" spans="1:15" x14ac:dyDescent="0.25">
      <c r="A21" s="3" t="s">
        <v>100</v>
      </c>
      <c r="B21" s="4">
        <v>-5</v>
      </c>
      <c r="C21" s="5">
        <v>-2.2000000000000002</v>
      </c>
      <c r="D21" s="6">
        <v>-2.8</v>
      </c>
      <c r="E21" s="7">
        <v>-2</v>
      </c>
      <c r="F21" s="8">
        <v>-2.4</v>
      </c>
      <c r="G21" s="9">
        <v>4.7</v>
      </c>
      <c r="H21" s="10">
        <v>6.8</v>
      </c>
      <c r="I21" s="11">
        <v>8.3000000000000007</v>
      </c>
      <c r="J21" s="12">
        <v>8.9</v>
      </c>
      <c r="K21" s="10">
        <v>3.5</v>
      </c>
      <c r="L21" s="13">
        <v>0.5</v>
      </c>
      <c r="M21" s="14">
        <v>-1.1000000000000001</v>
      </c>
      <c r="N21" s="7">
        <v>-5</v>
      </c>
      <c r="O21" s="3" t="s">
        <v>100</v>
      </c>
    </row>
    <row r="22" spans="1:15" x14ac:dyDescent="0.25">
      <c r="A22" s="36" t="s">
        <v>89</v>
      </c>
      <c r="B22" s="39">
        <v>39812</v>
      </c>
      <c r="C22" s="40">
        <v>39450</v>
      </c>
      <c r="D22" s="41">
        <v>39495</v>
      </c>
      <c r="E22" s="42">
        <v>39530</v>
      </c>
      <c r="F22" s="43">
        <v>39545</v>
      </c>
      <c r="G22" s="44">
        <v>39570</v>
      </c>
      <c r="H22" s="45">
        <v>39612</v>
      </c>
      <c r="I22" s="46">
        <v>39630</v>
      </c>
      <c r="J22" s="47">
        <v>39675</v>
      </c>
      <c r="K22" s="45">
        <v>39710</v>
      </c>
      <c r="L22" s="48">
        <v>39750</v>
      </c>
      <c r="M22" s="49">
        <v>39775</v>
      </c>
      <c r="N22" s="42">
        <v>39812</v>
      </c>
      <c r="O22" s="36" t="s">
        <v>89</v>
      </c>
    </row>
    <row r="23" spans="1:15" x14ac:dyDescent="0.25">
      <c r="A23" s="2" t="s">
        <v>17</v>
      </c>
      <c r="B23" s="18">
        <v>-17.399999999999999</v>
      </c>
      <c r="C23" s="17">
        <v>-17.399999999999999</v>
      </c>
      <c r="D23" s="19">
        <v>-15.2</v>
      </c>
      <c r="E23" s="20">
        <v>-9.8000000000000007</v>
      </c>
      <c r="F23" s="21">
        <v>-3.8</v>
      </c>
      <c r="G23" s="22">
        <v>-1.6</v>
      </c>
      <c r="H23" s="23">
        <v>0</v>
      </c>
      <c r="I23" s="24">
        <v>1.3</v>
      </c>
      <c r="J23" s="25">
        <v>4.9000000000000004</v>
      </c>
      <c r="K23" s="23">
        <v>1.3</v>
      </c>
      <c r="L23" s="26">
        <v>-5</v>
      </c>
      <c r="M23" s="27">
        <v>-8.5</v>
      </c>
      <c r="N23" s="20">
        <v>-14.6</v>
      </c>
      <c r="O23" s="2" t="s">
        <v>17</v>
      </c>
    </row>
    <row r="24" spans="1:15" x14ac:dyDescent="0.25">
      <c r="A24" s="2" t="s">
        <v>89</v>
      </c>
      <c r="B24" s="39">
        <v>31064</v>
      </c>
      <c r="C24" s="74">
        <v>31064</v>
      </c>
      <c r="D24" s="75">
        <v>10637</v>
      </c>
      <c r="E24" s="76">
        <v>38415</v>
      </c>
      <c r="F24" s="77">
        <v>8128</v>
      </c>
      <c r="G24" s="78">
        <v>22038</v>
      </c>
      <c r="H24" s="79">
        <v>12219</v>
      </c>
      <c r="I24" s="80">
        <v>12264</v>
      </c>
      <c r="J24" s="81">
        <v>29095</v>
      </c>
      <c r="K24" s="79">
        <v>29121</v>
      </c>
      <c r="L24" s="82">
        <v>7952</v>
      </c>
      <c r="M24" s="83">
        <v>10169</v>
      </c>
      <c r="N24" s="76">
        <v>13504</v>
      </c>
      <c r="O24" s="2" t="s">
        <v>89</v>
      </c>
    </row>
    <row r="25" spans="1:15" x14ac:dyDescent="0.25">
      <c r="A25" s="84" t="s">
        <v>101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84" t="s">
        <v>101</v>
      </c>
    </row>
    <row r="26" spans="1:15" x14ac:dyDescent="0.25">
      <c r="A26" s="3" t="s">
        <v>102</v>
      </c>
      <c r="B26" s="4">
        <f>INT(SUM(C26:N26)*100/12)/100</f>
        <v>15.5</v>
      </c>
      <c r="C26" s="237">
        <v>9.61</v>
      </c>
      <c r="D26" s="238">
        <v>10.8</v>
      </c>
      <c r="E26" s="239">
        <v>10.7</v>
      </c>
      <c r="F26" s="240">
        <v>15.1</v>
      </c>
      <c r="G26" s="241">
        <v>22.1</v>
      </c>
      <c r="H26" s="242">
        <v>21.3</v>
      </c>
      <c r="I26" s="243">
        <v>23.3</v>
      </c>
      <c r="J26" s="244">
        <v>22.3</v>
      </c>
      <c r="K26" s="242">
        <v>19.3</v>
      </c>
      <c r="L26" s="245">
        <v>15.2</v>
      </c>
      <c r="M26" s="266">
        <v>10.6</v>
      </c>
      <c r="N26" s="239">
        <v>5.76</v>
      </c>
      <c r="O26" s="3" t="s">
        <v>102</v>
      </c>
    </row>
    <row r="27" spans="1:15" x14ac:dyDescent="0.25">
      <c r="A27" s="2" t="s">
        <v>103</v>
      </c>
      <c r="B27" s="18">
        <f>INT(SUM(C27:N27)*100/12)/100</f>
        <v>15.63</v>
      </c>
      <c r="C27" s="247">
        <v>7.6585714285714284</v>
      </c>
      <c r="D27" s="248">
        <v>8.23</v>
      </c>
      <c r="E27" s="249">
        <v>11.682857142857143</v>
      </c>
      <c r="F27" s="250">
        <v>16.088571428571427</v>
      </c>
      <c r="G27" s="251">
        <v>18.462857142857143</v>
      </c>
      <c r="H27" s="252">
        <v>21.971428571428568</v>
      </c>
      <c r="I27" s="253">
        <v>23.654285714285713</v>
      </c>
      <c r="J27" s="254">
        <v>23.717142857142857</v>
      </c>
      <c r="K27" s="252">
        <v>20.94</v>
      </c>
      <c r="L27" s="255">
        <v>16.688571428571429</v>
      </c>
      <c r="M27" s="256">
        <v>11.260000000000002</v>
      </c>
      <c r="N27" s="249">
        <v>7.2700000000000005</v>
      </c>
      <c r="O27" s="2" t="s">
        <v>103</v>
      </c>
    </row>
    <row r="28" spans="1:15" x14ac:dyDescent="0.25">
      <c r="A28" s="2" t="s">
        <v>21</v>
      </c>
      <c r="B28" s="18">
        <f t="shared" ref="B28:N28" si="2">B26-B27</f>
        <v>-0.13000000000000078</v>
      </c>
      <c r="C28" s="17">
        <f t="shared" si="2"/>
        <v>1.9514285714285711</v>
      </c>
      <c r="D28" s="19">
        <f t="shared" si="2"/>
        <v>2.5700000000000003</v>
      </c>
      <c r="E28" s="20">
        <f t="shared" si="2"/>
        <v>-0.98285714285714398</v>
      </c>
      <c r="F28" s="21">
        <f t="shared" si="2"/>
        <v>-0.98857142857142755</v>
      </c>
      <c r="G28" s="22">
        <f t="shared" si="2"/>
        <v>3.6371428571428588</v>
      </c>
      <c r="H28" s="23">
        <f t="shared" si="2"/>
        <v>-0.67142857142856727</v>
      </c>
      <c r="I28" s="24">
        <f t="shared" si="2"/>
        <v>-0.35428571428571232</v>
      </c>
      <c r="J28" s="25">
        <f t="shared" si="2"/>
        <v>-1.4171428571428564</v>
      </c>
      <c r="K28" s="23">
        <f t="shared" si="2"/>
        <v>-1.6400000000000006</v>
      </c>
      <c r="L28" s="26">
        <f t="shared" si="2"/>
        <v>-1.4885714285714293</v>
      </c>
      <c r="M28" s="27">
        <f t="shared" si="2"/>
        <v>-0.66000000000000192</v>
      </c>
      <c r="N28" s="20">
        <f t="shared" si="2"/>
        <v>-1.5100000000000007</v>
      </c>
      <c r="O28" s="2" t="s">
        <v>21</v>
      </c>
    </row>
    <row r="29" spans="1:15" x14ac:dyDescent="0.25">
      <c r="A29" s="2" t="s">
        <v>104</v>
      </c>
      <c r="B29" s="18">
        <v>14.98</v>
      </c>
      <c r="C29" s="17">
        <v>5.61</v>
      </c>
      <c r="D29" s="19">
        <v>6.22</v>
      </c>
      <c r="E29" s="20">
        <v>9.8000000000000007</v>
      </c>
      <c r="F29" s="21">
        <v>12.9</v>
      </c>
      <c r="G29" s="22">
        <v>17</v>
      </c>
      <c r="H29" s="23">
        <v>20</v>
      </c>
      <c r="I29" s="24">
        <v>21.9</v>
      </c>
      <c r="J29" s="25">
        <v>21.6</v>
      </c>
      <c r="K29" s="23">
        <v>18.100000000000001</v>
      </c>
      <c r="L29" s="26">
        <v>13.5</v>
      </c>
      <c r="M29" s="27">
        <v>10.4</v>
      </c>
      <c r="N29" s="20">
        <v>5.63</v>
      </c>
      <c r="O29" s="2" t="s">
        <v>104</v>
      </c>
    </row>
    <row r="30" spans="1:15" x14ac:dyDescent="0.25">
      <c r="A30" s="2" t="s">
        <v>86</v>
      </c>
      <c r="B30" s="231">
        <v>2001</v>
      </c>
      <c r="C30" s="17">
        <v>2006</v>
      </c>
      <c r="D30" s="19">
        <v>2006</v>
      </c>
      <c r="E30" s="20">
        <v>2006</v>
      </c>
      <c r="F30" s="21">
        <v>2001</v>
      </c>
      <c r="G30" s="22">
        <v>2002</v>
      </c>
      <c r="H30" s="23">
        <v>2002</v>
      </c>
      <c r="I30" s="24">
        <v>2002</v>
      </c>
      <c r="J30" s="25">
        <v>2006</v>
      </c>
      <c r="K30" s="23">
        <v>2001</v>
      </c>
      <c r="L30" s="26">
        <v>2003</v>
      </c>
      <c r="M30" s="27">
        <v>2001</v>
      </c>
      <c r="N30" s="20">
        <v>2001</v>
      </c>
      <c r="O30" s="2" t="s">
        <v>86</v>
      </c>
    </row>
    <row r="31" spans="1:15" x14ac:dyDescent="0.25">
      <c r="A31" s="2" t="s">
        <v>105</v>
      </c>
      <c r="B31" s="18">
        <v>16.07</v>
      </c>
      <c r="C31" s="17">
        <v>10.3</v>
      </c>
      <c r="D31" s="19">
        <v>10.8</v>
      </c>
      <c r="E31" s="20">
        <v>14.1</v>
      </c>
      <c r="F31" s="21">
        <v>20.8</v>
      </c>
      <c r="G31" s="22">
        <v>22.1</v>
      </c>
      <c r="H31" s="23">
        <v>23.5</v>
      </c>
      <c r="I31" s="24">
        <v>28.9</v>
      </c>
      <c r="J31" s="25">
        <v>26.9</v>
      </c>
      <c r="K31" s="23">
        <v>23.8</v>
      </c>
      <c r="L31" s="26">
        <v>19.2</v>
      </c>
      <c r="M31" s="27">
        <v>13.1</v>
      </c>
      <c r="N31" s="20">
        <v>8.74</v>
      </c>
      <c r="O31" s="2" t="s">
        <v>105</v>
      </c>
    </row>
    <row r="32" spans="1:15" x14ac:dyDescent="0.25">
      <c r="A32" s="2" t="s">
        <v>86</v>
      </c>
      <c r="B32" s="231">
        <v>2007</v>
      </c>
      <c r="C32" s="17">
        <v>2007</v>
      </c>
      <c r="D32" s="19">
        <v>2008</v>
      </c>
      <c r="E32" s="20">
        <v>2003</v>
      </c>
      <c r="F32" s="21">
        <v>2007</v>
      </c>
      <c r="G32" s="22">
        <v>2008</v>
      </c>
      <c r="H32" s="23">
        <v>2005</v>
      </c>
      <c r="I32" s="24">
        <v>2006</v>
      </c>
      <c r="J32" s="25">
        <v>2003</v>
      </c>
      <c r="K32" s="23">
        <v>2006</v>
      </c>
      <c r="L32" s="26">
        <v>2005</v>
      </c>
      <c r="M32" s="27">
        <v>2006</v>
      </c>
      <c r="N32" s="20">
        <v>2006</v>
      </c>
      <c r="O32" s="2" t="s">
        <v>86</v>
      </c>
    </row>
    <row r="33" spans="1:15" x14ac:dyDescent="0.25">
      <c r="A33" s="3" t="s">
        <v>106</v>
      </c>
      <c r="B33" s="4">
        <v>32</v>
      </c>
      <c r="C33" s="5">
        <v>14.2</v>
      </c>
      <c r="D33" s="6">
        <v>16.5</v>
      </c>
      <c r="E33" s="7">
        <v>15.7</v>
      </c>
      <c r="F33" s="8">
        <v>23.5</v>
      </c>
      <c r="G33" s="9">
        <v>27.7</v>
      </c>
      <c r="H33" s="10">
        <v>26.9</v>
      </c>
      <c r="I33" s="11">
        <v>32</v>
      </c>
      <c r="J33" s="12">
        <v>30.9</v>
      </c>
      <c r="K33" s="10">
        <v>26.2</v>
      </c>
      <c r="L33" s="13">
        <v>22.7</v>
      </c>
      <c r="M33" s="14">
        <v>16.5</v>
      </c>
      <c r="N33" s="7">
        <v>11.7</v>
      </c>
      <c r="O33" s="3" t="s">
        <v>106</v>
      </c>
    </row>
    <row r="34" spans="1:15" x14ac:dyDescent="0.25">
      <c r="A34" s="36" t="s">
        <v>89</v>
      </c>
      <c r="B34" s="39">
        <v>39660</v>
      </c>
      <c r="C34" s="40">
        <v>39467</v>
      </c>
      <c r="D34" s="41">
        <v>39502</v>
      </c>
      <c r="E34" s="42">
        <v>39522</v>
      </c>
      <c r="F34" s="43">
        <v>39565</v>
      </c>
      <c r="G34" s="44">
        <v>39581</v>
      </c>
      <c r="H34" s="45">
        <v>39609</v>
      </c>
      <c r="I34" s="46">
        <v>39660</v>
      </c>
      <c r="J34" s="47">
        <v>39666</v>
      </c>
      <c r="K34" s="45">
        <v>39700</v>
      </c>
      <c r="L34" s="48">
        <v>39734</v>
      </c>
      <c r="M34" s="49">
        <v>39756</v>
      </c>
      <c r="N34" s="42">
        <v>39802</v>
      </c>
      <c r="O34" s="36" t="s">
        <v>89</v>
      </c>
    </row>
    <row r="35" spans="1:15" x14ac:dyDescent="0.25">
      <c r="A35" s="2" t="s">
        <v>107</v>
      </c>
      <c r="B35" s="18">
        <v>37.799999999999997</v>
      </c>
      <c r="C35" s="17">
        <v>14.5</v>
      </c>
      <c r="D35" s="19">
        <v>18.2</v>
      </c>
      <c r="E35" s="33">
        <v>22.3</v>
      </c>
      <c r="F35" s="21">
        <v>26.7</v>
      </c>
      <c r="G35" s="22">
        <v>32</v>
      </c>
      <c r="H35" s="23">
        <v>34</v>
      </c>
      <c r="I35" s="24">
        <v>36.4</v>
      </c>
      <c r="J35" s="85">
        <v>37.799999999999997</v>
      </c>
      <c r="K35" s="23">
        <v>30.4</v>
      </c>
      <c r="L35" s="26">
        <v>26.5</v>
      </c>
      <c r="M35" s="27">
        <v>18.8</v>
      </c>
      <c r="N35" s="20">
        <v>15.4</v>
      </c>
      <c r="O35" s="2" t="s">
        <v>107</v>
      </c>
    </row>
    <row r="36" spans="1:15" ht="15.75" thickBot="1" x14ac:dyDescent="0.3">
      <c r="A36" s="50" t="s">
        <v>89</v>
      </c>
      <c r="B36" s="51">
        <v>37843</v>
      </c>
      <c r="C36" s="52" t="s">
        <v>108</v>
      </c>
      <c r="D36" s="53">
        <v>38021</v>
      </c>
      <c r="E36" s="234">
        <v>38427</v>
      </c>
      <c r="F36" s="55">
        <v>39200</v>
      </c>
      <c r="G36" s="56">
        <v>38499</v>
      </c>
      <c r="H36" s="57">
        <v>37065</v>
      </c>
      <c r="I36" s="58">
        <v>38917</v>
      </c>
      <c r="J36" s="214">
        <v>37843</v>
      </c>
      <c r="K36" s="57">
        <v>37884</v>
      </c>
      <c r="L36" s="60" t="s">
        <v>110</v>
      </c>
      <c r="M36" s="61">
        <v>38659</v>
      </c>
      <c r="N36" s="54">
        <v>39056</v>
      </c>
      <c r="O36" s="50" t="s">
        <v>89</v>
      </c>
    </row>
    <row r="37" spans="1:15" ht="15.75" thickTop="1" x14ac:dyDescent="0.25">
      <c r="A37" s="86" t="s">
        <v>112</v>
      </c>
      <c r="B37" s="63">
        <f>INT(SUM(C37:N37)*100/12)/100</f>
        <v>14.43</v>
      </c>
      <c r="C37" s="64">
        <v>9.1</v>
      </c>
      <c r="D37" s="65">
        <v>10.1</v>
      </c>
      <c r="E37" s="66">
        <v>9.4</v>
      </c>
      <c r="F37" s="67">
        <v>13.3</v>
      </c>
      <c r="G37" s="68">
        <v>20.5</v>
      </c>
      <c r="H37" s="69">
        <v>19.399999999999999</v>
      </c>
      <c r="I37" s="70">
        <v>22.2</v>
      </c>
      <c r="J37" s="71">
        <v>21.2</v>
      </c>
      <c r="K37" s="69">
        <v>18.399999999999999</v>
      </c>
      <c r="L37" s="72">
        <v>14.2</v>
      </c>
      <c r="M37" s="73">
        <v>10.1</v>
      </c>
      <c r="N37" s="66">
        <v>5.3</v>
      </c>
      <c r="O37" s="86" t="s">
        <v>112</v>
      </c>
    </row>
    <row r="38" spans="1:15" x14ac:dyDescent="0.25">
      <c r="A38" s="2" t="s">
        <v>113</v>
      </c>
      <c r="B38" s="18">
        <f>INT(SUM(C38:N38)*100/12)/100</f>
        <v>13.79</v>
      </c>
      <c r="C38" s="17">
        <v>5.9</v>
      </c>
      <c r="D38" s="19">
        <v>6.9</v>
      </c>
      <c r="E38" s="20">
        <v>10.1</v>
      </c>
      <c r="F38" s="21">
        <v>13</v>
      </c>
      <c r="G38" s="22">
        <v>16.8</v>
      </c>
      <c r="H38" s="23">
        <v>19.3</v>
      </c>
      <c r="I38" s="24">
        <v>21.4</v>
      </c>
      <c r="J38" s="25">
        <v>21.6</v>
      </c>
      <c r="K38" s="23">
        <v>19.2</v>
      </c>
      <c r="L38" s="26">
        <v>14.9</v>
      </c>
      <c r="M38" s="27">
        <v>9.6</v>
      </c>
      <c r="N38" s="20">
        <v>6.8</v>
      </c>
      <c r="O38" s="2" t="s">
        <v>113</v>
      </c>
    </row>
    <row r="39" spans="1:15" x14ac:dyDescent="0.25">
      <c r="A39" s="2" t="s">
        <v>21</v>
      </c>
      <c r="B39" s="18">
        <f t="shared" ref="B39:N39" si="3">B37-B38</f>
        <v>0.64000000000000057</v>
      </c>
      <c r="C39" s="17">
        <f t="shared" si="3"/>
        <v>3.1999999999999993</v>
      </c>
      <c r="D39" s="19">
        <f t="shared" si="3"/>
        <v>3.1999999999999993</v>
      </c>
      <c r="E39" s="20">
        <f t="shared" si="3"/>
        <v>-0.69999999999999929</v>
      </c>
      <c r="F39" s="21">
        <f t="shared" si="3"/>
        <v>0.30000000000000071</v>
      </c>
      <c r="G39" s="22">
        <f t="shared" si="3"/>
        <v>3.6999999999999993</v>
      </c>
      <c r="H39" s="23">
        <f t="shared" si="3"/>
        <v>9.9999999999997868E-2</v>
      </c>
      <c r="I39" s="24">
        <f t="shared" si="3"/>
        <v>0.80000000000000071</v>
      </c>
      <c r="J39" s="25">
        <f t="shared" si="3"/>
        <v>-0.40000000000000213</v>
      </c>
      <c r="K39" s="23">
        <f t="shared" si="3"/>
        <v>-0.80000000000000071</v>
      </c>
      <c r="L39" s="26">
        <f t="shared" si="3"/>
        <v>-0.70000000000000107</v>
      </c>
      <c r="M39" s="27">
        <f t="shared" si="3"/>
        <v>0.5</v>
      </c>
      <c r="N39" s="20">
        <f t="shared" si="3"/>
        <v>-1.5</v>
      </c>
      <c r="O39" s="2" t="s">
        <v>21</v>
      </c>
    </row>
    <row r="40" spans="1:15" x14ac:dyDescent="0.25">
      <c r="A40" s="2" t="s">
        <v>104</v>
      </c>
      <c r="B40" s="16"/>
      <c r="C40" s="17">
        <v>-0.6</v>
      </c>
      <c r="D40" s="19">
        <v>0.5</v>
      </c>
      <c r="E40" s="20">
        <v>6.6</v>
      </c>
      <c r="F40" s="21">
        <v>9.3000000000000007</v>
      </c>
      <c r="G40" s="22">
        <v>13.1</v>
      </c>
      <c r="H40" s="23">
        <v>16.3</v>
      </c>
      <c r="I40" s="24">
        <v>18.100000000000001</v>
      </c>
      <c r="J40" s="25">
        <v>18.7</v>
      </c>
      <c r="K40" s="23">
        <v>16.3</v>
      </c>
      <c r="L40" s="26">
        <v>10</v>
      </c>
      <c r="M40" s="27">
        <v>6.1</v>
      </c>
      <c r="N40" s="20">
        <v>2.2999999999999998</v>
      </c>
      <c r="O40" s="2" t="s">
        <v>104</v>
      </c>
    </row>
    <row r="41" spans="1:15" x14ac:dyDescent="0.25">
      <c r="A41" s="2" t="s">
        <v>86</v>
      </c>
      <c r="B41" s="233"/>
      <c r="C41" s="17">
        <v>1963</v>
      </c>
      <c r="D41" s="19">
        <v>1956</v>
      </c>
      <c r="E41" s="20">
        <v>1970</v>
      </c>
      <c r="F41" s="21">
        <v>1986</v>
      </c>
      <c r="G41" s="22">
        <v>1984</v>
      </c>
      <c r="H41" s="23">
        <v>1991</v>
      </c>
      <c r="I41" s="24">
        <v>1965</v>
      </c>
      <c r="J41" s="25">
        <v>1963</v>
      </c>
      <c r="K41" s="23">
        <v>1986</v>
      </c>
      <c r="L41" s="26">
        <v>1974</v>
      </c>
      <c r="M41" s="27">
        <v>1993</v>
      </c>
      <c r="N41" s="20">
        <v>1963</v>
      </c>
      <c r="O41" s="2" t="s">
        <v>86</v>
      </c>
    </row>
    <row r="42" spans="1:15" x14ac:dyDescent="0.25">
      <c r="A42" s="2" t="s">
        <v>105</v>
      </c>
      <c r="B42" s="16"/>
      <c r="C42" s="17">
        <v>9.9</v>
      </c>
      <c r="D42" s="19">
        <v>11.9</v>
      </c>
      <c r="E42" s="20">
        <v>14.8</v>
      </c>
      <c r="F42" s="21">
        <v>16.8</v>
      </c>
      <c r="G42" s="22">
        <v>20.9</v>
      </c>
      <c r="H42" s="23">
        <v>23.9</v>
      </c>
      <c r="I42" s="24">
        <v>27.3</v>
      </c>
      <c r="J42" s="25">
        <v>27.9</v>
      </c>
      <c r="K42" s="23">
        <v>23.9</v>
      </c>
      <c r="L42" s="26">
        <v>18.100000000000001</v>
      </c>
      <c r="M42" s="27">
        <v>13.1</v>
      </c>
      <c r="N42" s="20">
        <v>10</v>
      </c>
      <c r="O42" s="2" t="s">
        <v>105</v>
      </c>
    </row>
    <row r="43" spans="1:15" x14ac:dyDescent="0.25">
      <c r="A43" s="2" t="s">
        <v>86</v>
      </c>
      <c r="B43" s="233"/>
      <c r="C43" s="17">
        <v>2007</v>
      </c>
      <c r="D43" s="19">
        <v>1990</v>
      </c>
      <c r="E43" s="20">
        <v>1948</v>
      </c>
      <c r="F43" s="21">
        <v>1949</v>
      </c>
      <c r="G43" s="22">
        <v>1947</v>
      </c>
      <c r="H43" s="23">
        <v>1976</v>
      </c>
      <c r="I43" s="24">
        <v>2006</v>
      </c>
      <c r="J43" s="25">
        <v>1947</v>
      </c>
      <c r="K43" s="23">
        <v>1959</v>
      </c>
      <c r="L43" s="26">
        <v>2001</v>
      </c>
      <c r="M43" s="27">
        <v>1994</v>
      </c>
      <c r="N43" s="20">
        <v>1974</v>
      </c>
      <c r="O43" s="2" t="s">
        <v>86</v>
      </c>
    </row>
    <row r="44" spans="1:15" x14ac:dyDescent="0.25">
      <c r="A44" s="3" t="s">
        <v>106</v>
      </c>
      <c r="B44" s="4">
        <v>31.6</v>
      </c>
      <c r="C44" s="5">
        <v>13.6</v>
      </c>
      <c r="D44" s="6">
        <v>16.3</v>
      </c>
      <c r="E44" s="7">
        <v>14.8</v>
      </c>
      <c r="F44" s="8">
        <v>22.2</v>
      </c>
      <c r="G44" s="9">
        <v>26.1</v>
      </c>
      <c r="H44" s="10">
        <v>25.4</v>
      </c>
      <c r="I44" s="11">
        <v>31.6</v>
      </c>
      <c r="J44" s="12">
        <v>29.6</v>
      </c>
      <c r="K44" s="10">
        <v>26.3</v>
      </c>
      <c r="L44" s="13">
        <v>21.2</v>
      </c>
      <c r="M44" s="14">
        <v>15.8</v>
      </c>
      <c r="N44" s="7">
        <v>11.1</v>
      </c>
      <c r="O44" s="3" t="s">
        <v>106</v>
      </c>
    </row>
    <row r="45" spans="1:15" x14ac:dyDescent="0.25">
      <c r="A45" s="36" t="s">
        <v>89</v>
      </c>
      <c r="B45" s="39">
        <v>39660</v>
      </c>
      <c r="C45" s="40">
        <v>39467</v>
      </c>
      <c r="D45" s="41">
        <v>39502</v>
      </c>
      <c r="E45" s="42">
        <v>39522</v>
      </c>
      <c r="F45" s="43">
        <v>39565</v>
      </c>
      <c r="G45" s="44">
        <v>39577</v>
      </c>
      <c r="H45" s="45">
        <v>39623</v>
      </c>
      <c r="I45" s="46">
        <v>39660</v>
      </c>
      <c r="J45" s="47">
        <v>39666</v>
      </c>
      <c r="K45" s="45">
        <v>39700</v>
      </c>
      <c r="L45" s="48">
        <v>39734</v>
      </c>
      <c r="M45" s="49">
        <v>39756</v>
      </c>
      <c r="N45" s="42">
        <v>39802</v>
      </c>
      <c r="O45" s="36" t="s">
        <v>89</v>
      </c>
    </row>
    <row r="46" spans="1:15" x14ac:dyDescent="0.25">
      <c r="A46" s="2" t="s">
        <v>22</v>
      </c>
      <c r="B46" s="18">
        <v>37.799999999999997</v>
      </c>
      <c r="C46" s="17">
        <v>17.2</v>
      </c>
      <c r="D46" s="19">
        <v>19.899999999999999</v>
      </c>
      <c r="E46" s="20">
        <v>22.9</v>
      </c>
      <c r="F46" s="21">
        <v>29.3</v>
      </c>
      <c r="G46" s="22">
        <v>32.4</v>
      </c>
      <c r="H46" s="23">
        <v>35</v>
      </c>
      <c r="I46" s="24">
        <v>37.799999999999997</v>
      </c>
      <c r="J46" s="85">
        <v>37.299999999999997</v>
      </c>
      <c r="K46" s="23">
        <v>32.799999999999997</v>
      </c>
      <c r="L46" s="26">
        <v>27</v>
      </c>
      <c r="M46" s="27">
        <v>21.8</v>
      </c>
      <c r="N46" s="20">
        <v>16.100000000000001</v>
      </c>
      <c r="O46" s="2" t="s">
        <v>22</v>
      </c>
    </row>
    <row r="47" spans="1:15" x14ac:dyDescent="0.25">
      <c r="A47" s="2" t="s">
        <v>89</v>
      </c>
      <c r="B47" s="39">
        <v>19176</v>
      </c>
      <c r="C47" s="74">
        <v>13159</v>
      </c>
      <c r="D47" s="75">
        <v>18311</v>
      </c>
      <c r="E47" s="76">
        <v>19443</v>
      </c>
      <c r="F47" s="77">
        <v>18004</v>
      </c>
      <c r="G47" s="78">
        <v>19504</v>
      </c>
      <c r="H47" s="23">
        <v>1947</v>
      </c>
      <c r="I47" s="80">
        <v>19176</v>
      </c>
      <c r="J47" s="47">
        <v>37843</v>
      </c>
      <c r="K47" s="79">
        <v>18145</v>
      </c>
      <c r="L47" s="82">
        <v>7952</v>
      </c>
      <c r="M47" s="83">
        <v>10169</v>
      </c>
      <c r="N47" s="76">
        <v>36867</v>
      </c>
      <c r="O47" s="2" t="s">
        <v>89</v>
      </c>
    </row>
    <row r="48" spans="1:15" x14ac:dyDescent="0.25">
      <c r="A48" s="15" t="s">
        <v>114</v>
      </c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 t="s">
        <v>114</v>
      </c>
    </row>
    <row r="49" spans="1:15" x14ac:dyDescent="0.25">
      <c r="A49" s="3" t="s">
        <v>115</v>
      </c>
      <c r="B49" s="4">
        <f>INT(SUM(C49:N49)*100/12)/100</f>
        <v>11.35</v>
      </c>
      <c r="C49" s="237">
        <f t="shared" ref="C49:N50" si="4">(C3+C26)/2</f>
        <v>7.0649999999999995</v>
      </c>
      <c r="D49" s="238">
        <f t="shared" si="4"/>
        <v>6.4600000000000009</v>
      </c>
      <c r="E49" s="239">
        <f t="shared" si="4"/>
        <v>7.4399999999999995</v>
      </c>
      <c r="F49" s="240">
        <f t="shared" si="4"/>
        <v>9.8550000000000004</v>
      </c>
      <c r="G49" s="241">
        <f t="shared" si="4"/>
        <v>16.3</v>
      </c>
      <c r="H49" s="242">
        <f t="shared" si="4"/>
        <v>16.2</v>
      </c>
      <c r="I49" s="243">
        <f t="shared" si="4"/>
        <v>18.05</v>
      </c>
      <c r="J49" s="244">
        <f t="shared" si="4"/>
        <v>18.100000000000001</v>
      </c>
      <c r="K49" s="242">
        <f t="shared" si="4"/>
        <v>14.260000000000002</v>
      </c>
      <c r="L49" s="245">
        <f t="shared" si="4"/>
        <v>11.17</v>
      </c>
      <c r="M49" s="266">
        <f t="shared" si="4"/>
        <v>7.9</v>
      </c>
      <c r="N49" s="267">
        <f t="shared" si="4"/>
        <v>3.4449999999999998</v>
      </c>
      <c r="O49" s="3" t="s">
        <v>115</v>
      </c>
    </row>
    <row r="50" spans="1:15" x14ac:dyDescent="0.25">
      <c r="A50" s="30" t="s">
        <v>116</v>
      </c>
      <c r="B50" s="18">
        <f>INT(SUM(C50:N50)*100/12)/100</f>
        <v>11.38</v>
      </c>
      <c r="C50" s="247">
        <f t="shared" si="4"/>
        <v>5.0261428571428572</v>
      </c>
      <c r="D50" s="248">
        <f t="shared" si="4"/>
        <v>5.2002857142857142</v>
      </c>
      <c r="E50" s="249">
        <f t="shared" si="4"/>
        <v>7.4414285714285722</v>
      </c>
      <c r="F50" s="250">
        <f t="shared" si="4"/>
        <v>10.549999999999999</v>
      </c>
      <c r="G50" s="251">
        <f t="shared" si="4"/>
        <v>13.500714285714285</v>
      </c>
      <c r="H50" s="252">
        <f t="shared" si="4"/>
        <v>16.755714285714284</v>
      </c>
      <c r="I50" s="253">
        <f t="shared" si="4"/>
        <v>18.57</v>
      </c>
      <c r="J50" s="254">
        <f t="shared" si="4"/>
        <v>18.528571428571428</v>
      </c>
      <c r="K50" s="252">
        <f t="shared" si="4"/>
        <v>15.805714285714288</v>
      </c>
      <c r="L50" s="255">
        <f t="shared" si="4"/>
        <v>12.872857142857143</v>
      </c>
      <c r="M50" s="256">
        <f t="shared" si="4"/>
        <v>7.7192857142857152</v>
      </c>
      <c r="N50" s="249">
        <f t="shared" si="4"/>
        <v>4.677142857142857</v>
      </c>
      <c r="O50" s="30" t="s">
        <v>116</v>
      </c>
    </row>
    <row r="51" spans="1:15" x14ac:dyDescent="0.25">
      <c r="A51" s="30" t="s">
        <v>21</v>
      </c>
      <c r="B51" s="18">
        <f t="shared" ref="B51:N51" si="5">B49-B50</f>
        <v>-3.0000000000001137E-2</v>
      </c>
      <c r="C51" s="17">
        <f t="shared" si="5"/>
        <v>2.0388571428571423</v>
      </c>
      <c r="D51" s="19">
        <f t="shared" si="5"/>
        <v>1.2597142857142867</v>
      </c>
      <c r="E51" s="20">
        <f t="shared" si="5"/>
        <v>-1.4285714285726669E-3</v>
      </c>
      <c r="F51" s="21">
        <f t="shared" si="5"/>
        <v>-0.69499999999999851</v>
      </c>
      <c r="G51" s="22">
        <f t="shared" si="5"/>
        <v>2.7992857142857162</v>
      </c>
      <c r="H51" s="23">
        <f t="shared" si="5"/>
        <v>-0.55571428571428427</v>
      </c>
      <c r="I51" s="24">
        <f t="shared" si="5"/>
        <v>-0.51999999999999957</v>
      </c>
      <c r="J51" s="25">
        <f t="shared" si="5"/>
        <v>-0.42857142857142705</v>
      </c>
      <c r="K51" s="23">
        <f t="shared" si="5"/>
        <v>-1.5457142857142863</v>
      </c>
      <c r="L51" s="26">
        <f t="shared" si="5"/>
        <v>-1.7028571428571428</v>
      </c>
      <c r="M51" s="27">
        <f t="shared" si="5"/>
        <v>0.18071428571428516</v>
      </c>
      <c r="N51" s="20">
        <f t="shared" si="5"/>
        <v>-1.2321428571428572</v>
      </c>
      <c r="O51" s="30" t="s">
        <v>21</v>
      </c>
    </row>
    <row r="52" spans="1:15" x14ac:dyDescent="0.25">
      <c r="A52" s="30" t="s">
        <v>117</v>
      </c>
      <c r="B52" s="18">
        <v>11.03</v>
      </c>
      <c r="C52" s="17">
        <v>3.113</v>
      </c>
      <c r="D52" s="19">
        <v>3.34</v>
      </c>
      <c r="E52" s="20">
        <v>5.91</v>
      </c>
      <c r="F52" s="21">
        <v>8.34</v>
      </c>
      <c r="G52" s="22">
        <v>12.715</v>
      </c>
      <c r="H52" s="23">
        <v>15.45</v>
      </c>
      <c r="I52" s="24">
        <v>16.95</v>
      </c>
      <c r="J52" s="25">
        <v>17.350000000000001</v>
      </c>
      <c r="K52" s="23">
        <v>13.94</v>
      </c>
      <c r="L52" s="26">
        <v>8.9600000000000009</v>
      </c>
      <c r="M52" s="27">
        <v>6.98</v>
      </c>
      <c r="N52" s="20">
        <v>3.13</v>
      </c>
      <c r="O52" s="30" t="s">
        <v>117</v>
      </c>
    </row>
    <row r="53" spans="1:15" x14ac:dyDescent="0.25">
      <c r="A53" s="30" t="s">
        <v>86</v>
      </c>
      <c r="B53" s="18">
        <v>2003</v>
      </c>
      <c r="C53" s="17">
        <v>2006</v>
      </c>
      <c r="D53" s="19">
        <v>2003</v>
      </c>
      <c r="E53" s="20">
        <v>2006</v>
      </c>
      <c r="F53" s="21">
        <v>2001</v>
      </c>
      <c r="G53" s="22">
        <v>2004</v>
      </c>
      <c r="H53" s="23">
        <v>2002</v>
      </c>
      <c r="I53" s="24">
        <v>2002</v>
      </c>
      <c r="J53" s="25">
        <v>2006</v>
      </c>
      <c r="K53" s="23">
        <v>2001</v>
      </c>
      <c r="L53" s="26">
        <v>2003</v>
      </c>
      <c r="M53" s="27">
        <v>2005</v>
      </c>
      <c r="N53" s="20">
        <v>2001</v>
      </c>
      <c r="O53" s="30" t="s">
        <v>86</v>
      </c>
    </row>
    <row r="54" spans="1:15" x14ac:dyDescent="0.25">
      <c r="A54" s="30" t="s">
        <v>118</v>
      </c>
      <c r="B54" s="18">
        <v>11.85</v>
      </c>
      <c r="C54" s="17">
        <v>7.88</v>
      </c>
      <c r="D54" s="19">
        <v>7.84</v>
      </c>
      <c r="E54" s="20">
        <v>8.66</v>
      </c>
      <c r="F54" s="21">
        <v>13.315</v>
      </c>
      <c r="G54" s="22">
        <v>16.3</v>
      </c>
      <c r="H54" s="23">
        <v>17.600000000000001</v>
      </c>
      <c r="I54" s="24">
        <v>22.1</v>
      </c>
      <c r="J54" s="25">
        <v>20.350000000000001</v>
      </c>
      <c r="K54" s="23">
        <v>18.850000000000001</v>
      </c>
      <c r="L54" s="26">
        <v>15.5</v>
      </c>
      <c r="M54" s="27">
        <v>9.32</v>
      </c>
      <c r="N54" s="20">
        <v>6.22</v>
      </c>
      <c r="O54" s="30" t="s">
        <v>118</v>
      </c>
    </row>
    <row r="55" spans="1:15" ht="15.75" thickBot="1" x14ac:dyDescent="0.3">
      <c r="A55" s="88" t="s">
        <v>86</v>
      </c>
      <c r="B55" s="89">
        <v>2006</v>
      </c>
      <c r="C55" s="90">
        <v>2007</v>
      </c>
      <c r="D55" s="91">
        <v>2002</v>
      </c>
      <c r="E55" s="92">
        <v>2003</v>
      </c>
      <c r="F55" s="93">
        <v>2007</v>
      </c>
      <c r="G55" s="94">
        <v>2008</v>
      </c>
      <c r="H55" s="95">
        <v>2005</v>
      </c>
      <c r="I55" s="96">
        <v>2006</v>
      </c>
      <c r="J55" s="97">
        <v>2003</v>
      </c>
      <c r="K55" s="95">
        <v>2006</v>
      </c>
      <c r="L55" s="98">
        <v>2005</v>
      </c>
      <c r="M55" s="99">
        <v>2006</v>
      </c>
      <c r="N55" s="92">
        <v>2002</v>
      </c>
      <c r="O55" s="88" t="s">
        <v>86</v>
      </c>
    </row>
    <row r="56" spans="1:15" ht="15.75" thickTop="1" x14ac:dyDescent="0.25">
      <c r="A56" s="100" t="s">
        <v>119</v>
      </c>
      <c r="B56" s="63">
        <f>INT(SUM(C56:N56)*100/12)/100</f>
        <v>10.89</v>
      </c>
      <c r="C56" s="257">
        <f t="shared" ref="C56:N57" si="6">(C14+C37)/2</f>
        <v>6.9499999999999993</v>
      </c>
      <c r="D56" s="258">
        <f t="shared" si="6"/>
        <v>6.4</v>
      </c>
      <c r="E56" s="259">
        <f t="shared" si="6"/>
        <v>6.75</v>
      </c>
      <c r="F56" s="260">
        <f t="shared" si="6"/>
        <v>9</v>
      </c>
      <c r="G56" s="261">
        <f t="shared" si="6"/>
        <v>15.55</v>
      </c>
      <c r="H56" s="262">
        <f t="shared" si="6"/>
        <v>15.2</v>
      </c>
      <c r="I56" s="263">
        <f t="shared" si="6"/>
        <v>17.5</v>
      </c>
      <c r="J56" s="264">
        <f t="shared" si="6"/>
        <v>17.5</v>
      </c>
      <c r="K56" s="262">
        <f t="shared" si="6"/>
        <v>13.95</v>
      </c>
      <c r="L56" s="265">
        <f t="shared" si="6"/>
        <v>10.85</v>
      </c>
      <c r="M56" s="246">
        <f t="shared" si="6"/>
        <v>7.8</v>
      </c>
      <c r="N56" s="259">
        <f t="shared" si="6"/>
        <v>3.3</v>
      </c>
      <c r="O56" s="100" t="s">
        <v>119</v>
      </c>
    </row>
    <row r="57" spans="1:15" x14ac:dyDescent="0.25">
      <c r="A57" s="2" t="s">
        <v>120</v>
      </c>
      <c r="B57" s="18">
        <f>INT(SUM(C57:N57)*100/12)/100</f>
        <v>10.11</v>
      </c>
      <c r="C57" s="247">
        <f t="shared" si="6"/>
        <v>3.45</v>
      </c>
      <c r="D57" s="248">
        <f t="shared" si="6"/>
        <v>4</v>
      </c>
      <c r="E57" s="249">
        <f t="shared" si="6"/>
        <v>6.55</v>
      </c>
      <c r="F57" s="250">
        <f t="shared" si="6"/>
        <v>8.8000000000000007</v>
      </c>
      <c r="G57" s="251">
        <f t="shared" si="6"/>
        <v>12.350000000000001</v>
      </c>
      <c r="H57" s="252">
        <f t="shared" si="6"/>
        <v>14.850000000000001</v>
      </c>
      <c r="I57" s="253">
        <f t="shared" si="6"/>
        <v>16.899999999999999</v>
      </c>
      <c r="J57" s="254">
        <f t="shared" si="6"/>
        <v>17.05</v>
      </c>
      <c r="K57" s="252">
        <f t="shared" si="6"/>
        <v>14.95</v>
      </c>
      <c r="L57" s="255">
        <f t="shared" si="6"/>
        <v>11.25</v>
      </c>
      <c r="M57" s="256">
        <f t="shared" si="6"/>
        <v>6.85</v>
      </c>
      <c r="N57" s="249">
        <f t="shared" si="6"/>
        <v>4.4000000000000004</v>
      </c>
      <c r="O57" s="2" t="s">
        <v>120</v>
      </c>
    </row>
    <row r="58" spans="1:15" x14ac:dyDescent="0.25">
      <c r="A58" s="30" t="s">
        <v>21</v>
      </c>
      <c r="B58" s="18">
        <f t="shared" ref="B58:N58" si="7">B56-B57</f>
        <v>0.78000000000000114</v>
      </c>
      <c r="C58" s="17">
        <f t="shared" si="7"/>
        <v>3.4999999999999991</v>
      </c>
      <c r="D58" s="19">
        <f t="shared" si="7"/>
        <v>2.4000000000000004</v>
      </c>
      <c r="E58" s="20">
        <f t="shared" si="7"/>
        <v>0.20000000000000018</v>
      </c>
      <c r="F58" s="21">
        <f t="shared" si="7"/>
        <v>0.19999999999999929</v>
      </c>
      <c r="G58" s="22">
        <f t="shared" si="7"/>
        <v>3.1999999999999993</v>
      </c>
      <c r="H58" s="23">
        <f t="shared" si="7"/>
        <v>0.34999999999999787</v>
      </c>
      <c r="I58" s="24">
        <f t="shared" si="7"/>
        <v>0.60000000000000142</v>
      </c>
      <c r="J58" s="25">
        <f t="shared" si="7"/>
        <v>0.44999999999999929</v>
      </c>
      <c r="K58" s="23">
        <f t="shared" si="7"/>
        <v>-1</v>
      </c>
      <c r="L58" s="26">
        <f t="shared" si="7"/>
        <v>-0.40000000000000036</v>
      </c>
      <c r="M58" s="27">
        <f t="shared" si="7"/>
        <v>0.95000000000000018</v>
      </c>
      <c r="N58" s="20">
        <f t="shared" si="7"/>
        <v>-1.1000000000000005</v>
      </c>
      <c r="O58" s="30" t="s">
        <v>21</v>
      </c>
    </row>
    <row r="59" spans="1:15" x14ac:dyDescent="0.25">
      <c r="A59" s="30" t="s">
        <v>117</v>
      </c>
      <c r="B59" s="16"/>
      <c r="C59" s="17">
        <v>-3.1</v>
      </c>
      <c r="D59" s="19">
        <v>-3.6</v>
      </c>
      <c r="E59" s="20">
        <v>3.4</v>
      </c>
      <c r="F59" s="21">
        <v>6.3</v>
      </c>
      <c r="G59" s="22">
        <v>9.6999999999999993</v>
      </c>
      <c r="H59" s="23">
        <v>12.5</v>
      </c>
      <c r="I59" s="24">
        <v>14.9</v>
      </c>
      <c r="J59" s="25">
        <v>14.9</v>
      </c>
      <c r="K59" s="23">
        <v>11.9</v>
      </c>
      <c r="L59" s="26">
        <v>7.6</v>
      </c>
      <c r="M59" s="27">
        <v>3.7</v>
      </c>
      <c r="N59" s="20">
        <v>0</v>
      </c>
      <c r="O59" s="30" t="s">
        <v>117</v>
      </c>
    </row>
    <row r="60" spans="1:15" x14ac:dyDescent="0.25">
      <c r="A60" s="30" t="s">
        <v>86</v>
      </c>
      <c r="B60" s="16"/>
      <c r="C60" s="17">
        <v>1963</v>
      </c>
      <c r="D60" s="19">
        <v>1956</v>
      </c>
      <c r="E60" s="20">
        <v>1955</v>
      </c>
      <c r="F60" s="21">
        <v>1986</v>
      </c>
      <c r="G60" s="22">
        <v>1984</v>
      </c>
      <c r="H60" s="23">
        <v>1972</v>
      </c>
      <c r="I60" s="24" t="s">
        <v>99</v>
      </c>
      <c r="J60" s="25">
        <v>1956</v>
      </c>
      <c r="K60" s="23">
        <v>1986</v>
      </c>
      <c r="L60" s="26">
        <v>1974</v>
      </c>
      <c r="M60" s="27">
        <v>1993</v>
      </c>
      <c r="N60" s="20">
        <v>1993</v>
      </c>
      <c r="O60" s="30" t="s">
        <v>86</v>
      </c>
    </row>
    <row r="61" spans="1:15" x14ac:dyDescent="0.25">
      <c r="A61" s="30" t="s">
        <v>118</v>
      </c>
      <c r="B61" s="16"/>
      <c r="C61" s="17">
        <v>7.7</v>
      </c>
      <c r="D61" s="19">
        <v>8.6</v>
      </c>
      <c r="E61" s="20">
        <v>9.9</v>
      </c>
      <c r="F61" s="21">
        <v>12.65</v>
      </c>
      <c r="G61" s="22">
        <v>15.1</v>
      </c>
      <c r="H61" s="23">
        <v>17.8</v>
      </c>
      <c r="I61" s="24">
        <v>21.3</v>
      </c>
      <c r="J61" s="25">
        <v>21.1</v>
      </c>
      <c r="K61" s="23">
        <v>18.600000000000001</v>
      </c>
      <c r="L61" s="26">
        <v>15</v>
      </c>
      <c r="M61" s="27">
        <v>11.2</v>
      </c>
      <c r="N61" s="20">
        <v>8</v>
      </c>
      <c r="O61" s="30" t="s">
        <v>118</v>
      </c>
    </row>
    <row r="62" spans="1:15" x14ac:dyDescent="0.25">
      <c r="A62" s="88" t="s">
        <v>86</v>
      </c>
      <c r="B62" s="101"/>
      <c r="C62" s="90">
        <v>2007</v>
      </c>
      <c r="D62" s="91">
        <v>1990</v>
      </c>
      <c r="E62" s="92" t="s">
        <v>99</v>
      </c>
      <c r="F62" s="93">
        <v>2007</v>
      </c>
      <c r="G62" s="94">
        <v>1947</v>
      </c>
      <c r="H62" s="95">
        <v>1976</v>
      </c>
      <c r="I62" s="96">
        <v>2006</v>
      </c>
      <c r="J62" s="97">
        <v>1947</v>
      </c>
      <c r="K62" s="95">
        <v>1949</v>
      </c>
      <c r="L62" s="98">
        <v>2001</v>
      </c>
      <c r="M62" s="99">
        <v>1994</v>
      </c>
      <c r="N62" s="92">
        <v>1974</v>
      </c>
      <c r="O62" s="88" t="s">
        <v>86</v>
      </c>
    </row>
    <row r="63" spans="1:15" x14ac:dyDescent="0.25">
      <c r="A63" s="15" t="s">
        <v>121</v>
      </c>
      <c r="B63" s="16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 t="s">
        <v>121</v>
      </c>
    </row>
    <row r="64" spans="1:15" x14ac:dyDescent="0.25">
      <c r="A64" s="3" t="s">
        <v>122</v>
      </c>
      <c r="B64" s="4">
        <f>SUM(C64:N64)</f>
        <v>41</v>
      </c>
      <c r="C64" s="5">
        <v>4</v>
      </c>
      <c r="D64" s="6">
        <v>10</v>
      </c>
      <c r="E64" s="7">
        <v>5</v>
      </c>
      <c r="F64" s="8">
        <v>5</v>
      </c>
      <c r="G64" s="9">
        <v>0</v>
      </c>
      <c r="H64" s="10">
        <v>0</v>
      </c>
      <c r="I64" s="11">
        <v>0</v>
      </c>
      <c r="J64" s="12">
        <v>0</v>
      </c>
      <c r="K64" s="10">
        <v>0</v>
      </c>
      <c r="L64" s="13">
        <v>0</v>
      </c>
      <c r="M64" s="14">
        <v>3</v>
      </c>
      <c r="N64" s="7">
        <v>14</v>
      </c>
      <c r="O64" s="3" t="s">
        <v>122</v>
      </c>
    </row>
    <row r="65" spans="1:15" x14ac:dyDescent="0.25">
      <c r="A65" s="2" t="s">
        <v>123</v>
      </c>
      <c r="B65" s="18">
        <f>SUM(C65:N65)</f>
        <v>48.948571428571427</v>
      </c>
      <c r="C65" s="247">
        <v>10</v>
      </c>
      <c r="D65" s="248">
        <v>10.142857142857142</v>
      </c>
      <c r="E65" s="249">
        <v>8</v>
      </c>
      <c r="F65" s="250">
        <v>3.2857142857142856</v>
      </c>
      <c r="G65" s="251">
        <v>0.14285714285714285</v>
      </c>
      <c r="H65" s="252">
        <v>0</v>
      </c>
      <c r="I65" s="253">
        <v>0</v>
      </c>
      <c r="J65" s="254">
        <v>0</v>
      </c>
      <c r="K65" s="252">
        <v>0</v>
      </c>
      <c r="L65" s="255">
        <v>1.5714285714285714</v>
      </c>
      <c r="M65" s="256">
        <v>3.9485714285714288</v>
      </c>
      <c r="N65" s="249">
        <v>11.857142857142858</v>
      </c>
      <c r="O65" s="2" t="s">
        <v>123</v>
      </c>
    </row>
    <row r="66" spans="1:15" x14ac:dyDescent="0.25">
      <c r="A66" s="2" t="s">
        <v>124</v>
      </c>
      <c r="B66" s="18">
        <v>69</v>
      </c>
      <c r="C66" s="17">
        <v>14</v>
      </c>
      <c r="D66" s="19">
        <v>18</v>
      </c>
      <c r="E66" s="20">
        <v>15</v>
      </c>
      <c r="F66" s="21">
        <v>9</v>
      </c>
      <c r="G66" s="22">
        <v>1</v>
      </c>
      <c r="H66" s="23">
        <v>0</v>
      </c>
      <c r="I66" s="24">
        <v>0</v>
      </c>
      <c r="J66" s="25">
        <v>0</v>
      </c>
      <c r="K66" s="23">
        <v>0</v>
      </c>
      <c r="L66" s="26">
        <v>7</v>
      </c>
      <c r="M66" s="27">
        <v>8</v>
      </c>
      <c r="N66" s="20">
        <v>19</v>
      </c>
      <c r="O66" s="2" t="s">
        <v>124</v>
      </c>
    </row>
    <row r="67" spans="1:15" x14ac:dyDescent="0.25">
      <c r="A67" s="2" t="s">
        <v>86</v>
      </c>
      <c r="B67" s="18">
        <v>2003</v>
      </c>
      <c r="C67" s="17">
        <v>2003</v>
      </c>
      <c r="D67" s="19">
        <v>2003</v>
      </c>
      <c r="E67" s="20">
        <v>2006</v>
      </c>
      <c r="F67" s="21">
        <v>2003</v>
      </c>
      <c r="G67" s="22">
        <v>2005</v>
      </c>
      <c r="H67" s="23"/>
      <c r="I67" s="24"/>
      <c r="J67" s="25"/>
      <c r="K67" s="23"/>
      <c r="L67" s="26">
        <v>2003</v>
      </c>
      <c r="M67" s="27">
        <v>2005</v>
      </c>
      <c r="N67" s="20">
        <v>2001</v>
      </c>
      <c r="O67" s="2" t="s">
        <v>86</v>
      </c>
    </row>
    <row r="68" spans="1:15" x14ac:dyDescent="0.25">
      <c r="A68" s="2" t="s">
        <v>125</v>
      </c>
      <c r="B68" s="18">
        <v>34</v>
      </c>
      <c r="C68" s="17">
        <v>4</v>
      </c>
      <c r="D68" s="19">
        <v>6</v>
      </c>
      <c r="E68" s="20">
        <v>2</v>
      </c>
      <c r="F68" s="21">
        <v>0</v>
      </c>
      <c r="G68" s="22">
        <v>0</v>
      </c>
      <c r="H68" s="23">
        <v>0</v>
      </c>
      <c r="I68" s="24">
        <v>0</v>
      </c>
      <c r="J68" s="25">
        <v>0</v>
      </c>
      <c r="K68" s="23">
        <v>0</v>
      </c>
      <c r="L68" s="26">
        <v>0</v>
      </c>
      <c r="M68" s="27">
        <v>0</v>
      </c>
      <c r="N68" s="20">
        <v>7</v>
      </c>
      <c r="O68" s="2" t="s">
        <v>125</v>
      </c>
    </row>
    <row r="69" spans="1:15" x14ac:dyDescent="0.25">
      <c r="A69" s="2" t="s">
        <v>126</v>
      </c>
      <c r="B69" s="18">
        <v>2002</v>
      </c>
      <c r="C69" s="17">
        <v>2008</v>
      </c>
      <c r="D69" s="19">
        <v>2007</v>
      </c>
      <c r="E69" s="20">
        <v>2001</v>
      </c>
      <c r="F69" s="21">
        <v>2007</v>
      </c>
      <c r="G69" s="22">
        <v>2006</v>
      </c>
      <c r="H69" s="23"/>
      <c r="I69" s="24"/>
      <c r="J69" s="25"/>
      <c r="K69" s="23"/>
      <c r="L69" s="26">
        <v>2008</v>
      </c>
      <c r="M69" s="27">
        <v>2002</v>
      </c>
      <c r="N69" s="20">
        <v>2002</v>
      </c>
      <c r="O69" s="2" t="s">
        <v>126</v>
      </c>
    </row>
    <row r="70" spans="1:15" x14ac:dyDescent="0.25">
      <c r="A70" s="2" t="s">
        <v>127</v>
      </c>
      <c r="B70" s="102">
        <v>39775</v>
      </c>
      <c r="C70" s="17"/>
      <c r="D70" s="19"/>
      <c r="E70" s="20"/>
      <c r="F70" s="21"/>
      <c r="G70" s="22"/>
      <c r="H70" s="23"/>
      <c r="I70" s="24"/>
      <c r="J70" s="25"/>
      <c r="K70" s="23"/>
      <c r="L70" s="26"/>
      <c r="M70" s="27"/>
      <c r="N70" s="20"/>
      <c r="O70" s="2"/>
    </row>
    <row r="71" spans="1:15" x14ac:dyDescent="0.25">
      <c r="A71" s="2" t="s">
        <v>128</v>
      </c>
      <c r="B71" s="39">
        <v>37913</v>
      </c>
      <c r="C71" s="17"/>
      <c r="D71" s="19"/>
      <c r="E71" s="20"/>
      <c r="F71" s="21"/>
      <c r="G71" s="22"/>
      <c r="H71" s="23"/>
      <c r="I71" s="24"/>
      <c r="J71" s="25"/>
      <c r="K71" s="23"/>
      <c r="L71" s="26"/>
      <c r="M71" s="27"/>
      <c r="N71" s="20"/>
      <c r="O71" s="2"/>
    </row>
    <row r="72" spans="1:15" x14ac:dyDescent="0.25">
      <c r="A72" s="2" t="s">
        <v>129</v>
      </c>
      <c r="B72" s="39">
        <v>39775</v>
      </c>
      <c r="C72" s="17"/>
      <c r="D72" s="19"/>
      <c r="E72" s="20"/>
      <c r="F72" s="21"/>
      <c r="G72" s="22"/>
      <c r="H72" s="23"/>
      <c r="I72" s="24"/>
      <c r="J72" s="25"/>
      <c r="K72" s="23"/>
      <c r="L72" s="26"/>
      <c r="M72" s="27"/>
      <c r="N72" s="20"/>
      <c r="O72" s="2"/>
    </row>
    <row r="73" spans="1:15" x14ac:dyDescent="0.25">
      <c r="A73" s="2" t="s">
        <v>130</v>
      </c>
      <c r="B73" s="102">
        <v>39554</v>
      </c>
      <c r="C73" s="17"/>
      <c r="D73" s="19"/>
      <c r="E73" s="20"/>
      <c r="F73" s="21"/>
      <c r="G73" s="22"/>
      <c r="H73" s="23"/>
      <c r="I73" s="24"/>
      <c r="J73" s="25"/>
      <c r="K73" s="23"/>
      <c r="L73" s="26"/>
      <c r="M73" s="27"/>
      <c r="N73" s="20"/>
      <c r="O73" s="2"/>
    </row>
    <row r="74" spans="1:15" x14ac:dyDescent="0.25">
      <c r="A74" s="2" t="s">
        <v>131</v>
      </c>
      <c r="B74" s="39">
        <v>39164</v>
      </c>
      <c r="C74" s="17"/>
      <c r="D74" s="19"/>
      <c r="E74" s="20"/>
      <c r="F74" s="21"/>
      <c r="G74" s="22"/>
      <c r="H74" s="23"/>
      <c r="I74" s="24"/>
      <c r="J74" s="25"/>
      <c r="K74" s="23"/>
      <c r="L74" s="26"/>
      <c r="M74" s="27"/>
      <c r="N74" s="20"/>
      <c r="O74" s="2"/>
    </row>
    <row r="75" spans="1:15" ht="15.75" thickBot="1" x14ac:dyDescent="0.3">
      <c r="A75" s="103" t="s">
        <v>132</v>
      </c>
      <c r="B75" s="104">
        <v>38490</v>
      </c>
      <c r="C75" s="105"/>
      <c r="D75" s="106"/>
      <c r="E75" s="107"/>
      <c r="F75" s="108"/>
      <c r="G75" s="109"/>
      <c r="H75" s="110"/>
      <c r="I75" s="111"/>
      <c r="J75" s="112"/>
      <c r="K75" s="110"/>
      <c r="L75" s="113"/>
      <c r="M75" s="114"/>
      <c r="N75" s="107"/>
      <c r="O75" s="103"/>
    </row>
    <row r="76" spans="1:15" ht="15.75" thickTop="1" x14ac:dyDescent="0.25">
      <c r="A76" s="62" t="s">
        <v>133</v>
      </c>
      <c r="B76" s="63">
        <f>SUM(C76:N76)</f>
        <v>24</v>
      </c>
      <c r="C76" s="64">
        <v>2</v>
      </c>
      <c r="D76" s="65">
        <v>6</v>
      </c>
      <c r="E76" s="66" t="s">
        <v>460</v>
      </c>
      <c r="F76" s="67" t="s">
        <v>460</v>
      </c>
      <c r="G76" s="68" t="s">
        <v>460</v>
      </c>
      <c r="H76" s="69">
        <v>0</v>
      </c>
      <c r="I76" s="70">
        <v>0</v>
      </c>
      <c r="J76" s="71">
        <v>0</v>
      </c>
      <c r="K76" s="69">
        <v>0</v>
      </c>
      <c r="L76" s="72">
        <v>0</v>
      </c>
      <c r="M76" s="73">
        <v>2</v>
      </c>
      <c r="N76" s="66">
        <v>14</v>
      </c>
      <c r="O76" s="62" t="s">
        <v>133</v>
      </c>
    </row>
    <row r="77" spans="1:15" x14ac:dyDescent="0.25">
      <c r="A77" s="115" t="s">
        <v>134</v>
      </c>
      <c r="B77" s="116">
        <f>SUM(C77:N77)</f>
        <v>49</v>
      </c>
      <c r="C77" s="117">
        <v>12</v>
      </c>
      <c r="D77" s="118">
        <v>11</v>
      </c>
      <c r="E77" s="119">
        <v>7</v>
      </c>
      <c r="F77" s="120">
        <v>3</v>
      </c>
      <c r="G77" s="121">
        <v>0</v>
      </c>
      <c r="H77" s="122">
        <v>0</v>
      </c>
      <c r="I77" s="123">
        <v>0</v>
      </c>
      <c r="J77" s="124">
        <v>0</v>
      </c>
      <c r="K77" s="122">
        <v>0</v>
      </c>
      <c r="L77" s="125">
        <v>1</v>
      </c>
      <c r="M77" s="126">
        <v>5</v>
      </c>
      <c r="N77" s="119">
        <v>10</v>
      </c>
      <c r="O77" s="115" t="s">
        <v>134</v>
      </c>
    </row>
    <row r="78" spans="1:15" x14ac:dyDescent="0.25">
      <c r="A78" s="2" t="s">
        <v>124</v>
      </c>
      <c r="B78" s="127"/>
      <c r="C78" s="17">
        <v>28</v>
      </c>
      <c r="D78" s="19">
        <v>27</v>
      </c>
      <c r="E78" s="20">
        <v>23</v>
      </c>
      <c r="F78" s="21">
        <v>9</v>
      </c>
      <c r="G78" s="22">
        <v>2</v>
      </c>
      <c r="H78" s="23">
        <v>0</v>
      </c>
      <c r="I78" s="24">
        <v>0</v>
      </c>
      <c r="J78" s="25">
        <v>0</v>
      </c>
      <c r="K78" s="23">
        <v>0</v>
      </c>
      <c r="L78" s="26">
        <v>5</v>
      </c>
      <c r="M78" s="27">
        <v>15</v>
      </c>
      <c r="N78" s="20">
        <v>23</v>
      </c>
      <c r="O78" s="2" t="s">
        <v>124</v>
      </c>
    </row>
    <row r="79" spans="1:15" x14ac:dyDescent="0.25">
      <c r="A79" s="2" t="s">
        <v>86</v>
      </c>
      <c r="B79" s="127"/>
      <c r="C79" s="17" t="s">
        <v>99</v>
      </c>
      <c r="D79" s="19">
        <v>1956</v>
      </c>
      <c r="E79" s="20">
        <v>1955</v>
      </c>
      <c r="F79" s="21">
        <v>1956</v>
      </c>
      <c r="G79" s="22">
        <v>1962</v>
      </c>
      <c r="H79" s="23"/>
      <c r="I79" s="24"/>
      <c r="J79" s="25"/>
      <c r="K79" s="23"/>
      <c r="L79" s="26">
        <v>1997</v>
      </c>
      <c r="M79" s="27">
        <v>1985</v>
      </c>
      <c r="N79" s="20">
        <v>1963</v>
      </c>
      <c r="O79" s="2" t="s">
        <v>86</v>
      </c>
    </row>
    <row r="80" spans="1:15" x14ac:dyDescent="0.25">
      <c r="A80" s="2" t="s">
        <v>125</v>
      </c>
      <c r="B80" s="127"/>
      <c r="C80" s="17">
        <v>0</v>
      </c>
      <c r="D80" s="19">
        <v>0</v>
      </c>
      <c r="E80" s="20">
        <v>0</v>
      </c>
      <c r="F80" s="21">
        <v>0</v>
      </c>
      <c r="G80" s="22">
        <v>0</v>
      </c>
      <c r="H80" s="23">
        <v>0</v>
      </c>
      <c r="I80" s="24">
        <v>0</v>
      </c>
      <c r="J80" s="25">
        <v>0</v>
      </c>
      <c r="K80" s="23">
        <v>0</v>
      </c>
      <c r="L80" s="26">
        <v>0</v>
      </c>
      <c r="M80" s="27">
        <v>0</v>
      </c>
      <c r="N80" s="20">
        <v>0</v>
      </c>
      <c r="O80" s="2" t="s">
        <v>125</v>
      </c>
    </row>
    <row r="81" spans="1:15" x14ac:dyDescent="0.25">
      <c r="A81" s="128" t="s">
        <v>126</v>
      </c>
      <c r="B81" s="127"/>
      <c r="C81" s="90" t="s">
        <v>99</v>
      </c>
      <c r="D81" s="91" t="s">
        <v>99</v>
      </c>
      <c r="E81" s="92">
        <v>2007</v>
      </c>
      <c r="F81" s="93">
        <v>2007</v>
      </c>
      <c r="G81" s="94">
        <v>2007</v>
      </c>
      <c r="H81" s="95"/>
      <c r="I81" s="96"/>
      <c r="J81" s="97"/>
      <c r="K81" s="95"/>
      <c r="L81" s="98">
        <v>2007</v>
      </c>
      <c r="M81" s="99">
        <v>2006</v>
      </c>
      <c r="N81" s="92" t="s">
        <v>99</v>
      </c>
      <c r="O81" s="128" t="s">
        <v>126</v>
      </c>
    </row>
    <row r="82" spans="1:15" x14ac:dyDescent="0.25">
      <c r="A82" s="15" t="s">
        <v>135</v>
      </c>
      <c r="B82" s="16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 t="s">
        <v>135</v>
      </c>
    </row>
    <row r="83" spans="1:15" x14ac:dyDescent="0.25">
      <c r="A83" s="3" t="s">
        <v>136</v>
      </c>
      <c r="B83" s="4">
        <f>SUM(C83:N83)</f>
        <v>3</v>
      </c>
      <c r="C83" s="5">
        <v>0</v>
      </c>
      <c r="D83" s="6">
        <v>1</v>
      </c>
      <c r="E83" s="7">
        <v>0</v>
      </c>
      <c r="F83" s="8">
        <v>0</v>
      </c>
      <c r="G83" s="9">
        <v>0</v>
      </c>
      <c r="H83" s="10">
        <v>0</v>
      </c>
      <c r="I83" s="11">
        <v>0</v>
      </c>
      <c r="J83" s="12">
        <v>0</v>
      </c>
      <c r="K83" s="10">
        <v>0</v>
      </c>
      <c r="L83" s="13">
        <v>0</v>
      </c>
      <c r="M83" s="14">
        <v>0</v>
      </c>
      <c r="N83" s="7">
        <v>2</v>
      </c>
      <c r="O83" s="3" t="s">
        <v>136</v>
      </c>
    </row>
    <row r="84" spans="1:15" x14ac:dyDescent="0.25">
      <c r="A84" s="2" t="s">
        <v>137</v>
      </c>
      <c r="B84" s="18">
        <f>SUM(C84:N84)</f>
        <v>5.4285714285714279</v>
      </c>
      <c r="C84" s="247">
        <v>2</v>
      </c>
      <c r="D84" s="248">
        <v>1.1428571428571428</v>
      </c>
      <c r="E84" s="249">
        <v>1</v>
      </c>
      <c r="F84" s="250">
        <v>0.14285714285714285</v>
      </c>
      <c r="G84" s="251">
        <v>0</v>
      </c>
      <c r="H84" s="252">
        <v>0</v>
      </c>
      <c r="I84" s="253">
        <v>0</v>
      </c>
      <c r="J84" s="254">
        <v>0</v>
      </c>
      <c r="K84" s="252">
        <v>0</v>
      </c>
      <c r="L84" s="255">
        <v>0.2857142857142857</v>
      </c>
      <c r="M84" s="256">
        <v>0</v>
      </c>
      <c r="N84" s="249">
        <v>0.8571428571428571</v>
      </c>
      <c r="O84" s="2" t="s">
        <v>137</v>
      </c>
    </row>
    <row r="85" spans="1:15" x14ac:dyDescent="0.25">
      <c r="A85" s="2" t="s">
        <v>138</v>
      </c>
      <c r="B85" s="18">
        <v>13</v>
      </c>
      <c r="C85" s="17">
        <v>6</v>
      </c>
      <c r="D85" s="19">
        <v>3</v>
      </c>
      <c r="E85" s="20">
        <v>5</v>
      </c>
      <c r="F85" s="21">
        <v>1</v>
      </c>
      <c r="G85" s="22">
        <v>0</v>
      </c>
      <c r="H85" s="23">
        <v>0</v>
      </c>
      <c r="I85" s="24">
        <v>0</v>
      </c>
      <c r="J85" s="25">
        <v>0</v>
      </c>
      <c r="K85" s="23">
        <v>0</v>
      </c>
      <c r="L85" s="26">
        <v>2</v>
      </c>
      <c r="M85" s="27">
        <v>0</v>
      </c>
      <c r="N85" s="20">
        <v>2</v>
      </c>
      <c r="O85" s="2" t="s">
        <v>138</v>
      </c>
    </row>
    <row r="86" spans="1:15" x14ac:dyDescent="0.25">
      <c r="A86" s="2" t="s">
        <v>86</v>
      </c>
      <c r="B86" s="18">
        <v>2003</v>
      </c>
      <c r="C86" s="17">
        <v>2003</v>
      </c>
      <c r="D86" s="19">
        <v>2005</v>
      </c>
      <c r="E86" s="20">
        <v>2005</v>
      </c>
      <c r="F86" s="21">
        <v>2003</v>
      </c>
      <c r="G86" s="22"/>
      <c r="H86" s="23"/>
      <c r="I86" s="24"/>
      <c r="J86" s="25"/>
      <c r="K86" s="23"/>
      <c r="L86" s="26">
        <v>2003</v>
      </c>
      <c r="M86" s="27">
        <v>2005</v>
      </c>
      <c r="N86" s="20">
        <v>2004</v>
      </c>
      <c r="O86" s="2" t="s">
        <v>86</v>
      </c>
    </row>
    <row r="87" spans="1:15" x14ac:dyDescent="0.25">
      <c r="A87" s="2" t="s">
        <v>139</v>
      </c>
      <c r="B87" s="18">
        <v>2</v>
      </c>
      <c r="C87" s="17">
        <v>0</v>
      </c>
      <c r="D87" s="19">
        <v>0</v>
      </c>
      <c r="E87" s="20">
        <v>0</v>
      </c>
      <c r="F87" s="21">
        <v>0</v>
      </c>
      <c r="G87" s="22">
        <v>0</v>
      </c>
      <c r="H87" s="23">
        <v>0</v>
      </c>
      <c r="I87" s="24">
        <v>0</v>
      </c>
      <c r="J87" s="25">
        <v>0</v>
      </c>
      <c r="K87" s="23">
        <v>0</v>
      </c>
      <c r="L87" s="26">
        <v>0</v>
      </c>
      <c r="M87" s="27">
        <v>0</v>
      </c>
      <c r="N87" s="20">
        <v>0</v>
      </c>
      <c r="O87" s="2" t="s">
        <v>139</v>
      </c>
    </row>
    <row r="88" spans="1:15" ht="15.75" thickBot="1" x14ac:dyDescent="0.3">
      <c r="A88" s="128" t="s">
        <v>126</v>
      </c>
      <c r="B88" s="89">
        <v>2002</v>
      </c>
      <c r="C88" s="90">
        <v>2005</v>
      </c>
      <c r="D88" s="91">
        <v>2006</v>
      </c>
      <c r="E88" s="92">
        <v>2007</v>
      </c>
      <c r="F88" s="93">
        <v>2007</v>
      </c>
      <c r="G88" s="94"/>
      <c r="H88" s="95"/>
      <c r="I88" s="96"/>
      <c r="J88" s="97"/>
      <c r="K88" s="95"/>
      <c r="L88" s="98">
        <v>2007</v>
      </c>
      <c r="M88" s="99">
        <v>2005</v>
      </c>
      <c r="N88" s="92">
        <v>2006</v>
      </c>
      <c r="O88" s="128" t="s">
        <v>126</v>
      </c>
    </row>
    <row r="89" spans="1:15" ht="15.75" thickTop="1" x14ac:dyDescent="0.25">
      <c r="A89" s="129" t="s">
        <v>140</v>
      </c>
      <c r="B89" s="130">
        <f>SUM(C89:N89)</f>
        <v>7</v>
      </c>
      <c r="C89" s="215">
        <v>3</v>
      </c>
      <c r="D89" s="216">
        <v>2</v>
      </c>
      <c r="E89" s="217">
        <v>0</v>
      </c>
      <c r="F89" s="218">
        <v>0</v>
      </c>
      <c r="G89" s="135">
        <v>0</v>
      </c>
      <c r="H89" s="136">
        <v>0</v>
      </c>
      <c r="I89" s="137">
        <v>0</v>
      </c>
      <c r="J89" s="138">
        <v>0</v>
      </c>
      <c r="K89" s="136">
        <v>0</v>
      </c>
      <c r="L89" s="139">
        <v>0</v>
      </c>
      <c r="M89" s="140">
        <v>0</v>
      </c>
      <c r="N89" s="133">
        <v>2</v>
      </c>
      <c r="O89" s="129" t="s">
        <v>140</v>
      </c>
    </row>
    <row r="90" spans="1:15" x14ac:dyDescent="0.25">
      <c r="A90" s="15" t="s">
        <v>141</v>
      </c>
      <c r="B90" s="16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 t="s">
        <v>141</v>
      </c>
    </row>
    <row r="91" spans="1:15" x14ac:dyDescent="0.25">
      <c r="A91" s="3" t="s">
        <v>142</v>
      </c>
      <c r="B91" s="4">
        <f>SUM(C91:N91)</f>
        <v>0</v>
      </c>
      <c r="C91" s="5">
        <v>0</v>
      </c>
      <c r="D91" s="6">
        <v>0</v>
      </c>
      <c r="E91" s="7">
        <v>0</v>
      </c>
      <c r="F91" s="8">
        <v>0</v>
      </c>
      <c r="G91" s="9">
        <v>0</v>
      </c>
      <c r="H91" s="10">
        <v>0</v>
      </c>
      <c r="I91" s="11">
        <v>0</v>
      </c>
      <c r="J91" s="12">
        <v>0</v>
      </c>
      <c r="K91" s="10">
        <v>0</v>
      </c>
      <c r="L91" s="13">
        <v>0</v>
      </c>
      <c r="M91" s="14">
        <v>0</v>
      </c>
      <c r="N91" s="7">
        <v>0</v>
      </c>
      <c r="O91" s="3" t="s">
        <v>142</v>
      </c>
    </row>
    <row r="92" spans="1:15" x14ac:dyDescent="0.25">
      <c r="A92" s="2" t="s">
        <v>143</v>
      </c>
      <c r="B92" s="268">
        <f>SUM(C92:N92)</f>
        <v>0.2857142857142857</v>
      </c>
      <c r="C92" s="247">
        <v>0</v>
      </c>
      <c r="D92" s="248">
        <v>0.14285714285714285</v>
      </c>
      <c r="E92" s="249">
        <v>0.14285714285714285</v>
      </c>
      <c r="F92" s="250">
        <v>0</v>
      </c>
      <c r="G92" s="251">
        <v>0</v>
      </c>
      <c r="H92" s="252">
        <v>0</v>
      </c>
      <c r="I92" s="253">
        <v>0</v>
      </c>
      <c r="J92" s="254">
        <v>0</v>
      </c>
      <c r="K92" s="252">
        <v>0</v>
      </c>
      <c r="L92" s="255">
        <v>0</v>
      </c>
      <c r="M92" s="256">
        <v>0</v>
      </c>
      <c r="N92" s="249">
        <v>0</v>
      </c>
      <c r="O92" s="2" t="s">
        <v>143</v>
      </c>
    </row>
    <row r="93" spans="1:15" x14ac:dyDescent="0.25">
      <c r="A93" s="2" t="s">
        <v>144</v>
      </c>
      <c r="B93" s="18">
        <v>2</v>
      </c>
      <c r="C93" s="17">
        <v>0</v>
      </c>
      <c r="D93" s="19">
        <v>1</v>
      </c>
      <c r="E93" s="20">
        <v>1</v>
      </c>
      <c r="F93" s="21">
        <v>0</v>
      </c>
      <c r="G93" s="22">
        <v>0</v>
      </c>
      <c r="H93" s="23">
        <v>0</v>
      </c>
      <c r="I93" s="24">
        <v>0</v>
      </c>
      <c r="J93" s="25">
        <v>0</v>
      </c>
      <c r="K93" s="23">
        <v>0</v>
      </c>
      <c r="L93" s="26">
        <v>0</v>
      </c>
      <c r="M93" s="27">
        <v>0</v>
      </c>
      <c r="N93" s="20">
        <v>0</v>
      </c>
      <c r="O93" s="2" t="s">
        <v>144</v>
      </c>
    </row>
    <row r="94" spans="1:15" x14ac:dyDescent="0.25">
      <c r="A94" s="2" t="s">
        <v>86</v>
      </c>
      <c r="B94" s="18">
        <v>2005</v>
      </c>
      <c r="C94" s="17"/>
      <c r="D94" s="19">
        <v>2005</v>
      </c>
      <c r="E94" s="20">
        <v>2005</v>
      </c>
      <c r="F94" s="21"/>
      <c r="G94" s="22"/>
      <c r="H94" s="23"/>
      <c r="I94" s="24"/>
      <c r="J94" s="25"/>
      <c r="K94" s="23"/>
      <c r="L94" s="26"/>
      <c r="M94" s="27"/>
      <c r="N94" s="20"/>
      <c r="O94" s="2" t="s">
        <v>86</v>
      </c>
    </row>
    <row r="95" spans="1:15" x14ac:dyDescent="0.25">
      <c r="A95" s="2" t="s">
        <v>145</v>
      </c>
      <c r="B95" s="18">
        <v>0</v>
      </c>
      <c r="C95" s="17">
        <v>0</v>
      </c>
      <c r="D95" s="19">
        <v>0</v>
      </c>
      <c r="E95" s="20">
        <v>0</v>
      </c>
      <c r="F95" s="21">
        <v>0</v>
      </c>
      <c r="G95" s="22">
        <v>0</v>
      </c>
      <c r="H95" s="23">
        <v>0</v>
      </c>
      <c r="I95" s="24">
        <v>0</v>
      </c>
      <c r="J95" s="25">
        <v>0</v>
      </c>
      <c r="K95" s="23">
        <v>0</v>
      </c>
      <c r="L95" s="26">
        <v>0</v>
      </c>
      <c r="M95" s="27">
        <v>0</v>
      </c>
      <c r="N95" s="20">
        <v>0</v>
      </c>
      <c r="O95" s="2" t="s">
        <v>145</v>
      </c>
    </row>
    <row r="96" spans="1:15" ht="15.75" thickBot="1" x14ac:dyDescent="0.3">
      <c r="A96" s="128" t="s">
        <v>126</v>
      </c>
      <c r="B96" s="89">
        <v>2008</v>
      </c>
      <c r="C96" s="90"/>
      <c r="D96" s="91"/>
      <c r="E96" s="92"/>
      <c r="F96" s="93"/>
      <c r="G96" s="94"/>
      <c r="H96" s="95"/>
      <c r="I96" s="96"/>
      <c r="J96" s="97"/>
      <c r="K96" s="95"/>
      <c r="L96" s="98"/>
      <c r="M96" s="99"/>
      <c r="N96" s="92"/>
      <c r="O96" s="128" t="s">
        <v>126</v>
      </c>
    </row>
    <row r="97" spans="1:15" ht="15.75" thickTop="1" x14ac:dyDescent="0.25">
      <c r="A97" s="129" t="s">
        <v>146</v>
      </c>
      <c r="B97" s="130">
        <v>1</v>
      </c>
      <c r="C97" s="131">
        <v>1</v>
      </c>
      <c r="D97" s="132">
        <v>0</v>
      </c>
      <c r="E97" s="133">
        <v>0</v>
      </c>
      <c r="F97" s="134">
        <v>0</v>
      </c>
      <c r="G97" s="135">
        <v>0</v>
      </c>
      <c r="H97" s="136">
        <v>0</v>
      </c>
      <c r="I97" s="137">
        <v>0</v>
      </c>
      <c r="J97" s="138">
        <v>0</v>
      </c>
      <c r="K97" s="136">
        <v>0</v>
      </c>
      <c r="L97" s="225">
        <v>0</v>
      </c>
      <c r="M97" s="140">
        <v>0</v>
      </c>
      <c r="N97" s="133">
        <v>0</v>
      </c>
      <c r="O97" s="129" t="s">
        <v>147</v>
      </c>
    </row>
    <row r="98" spans="1:15" x14ac:dyDescent="0.25">
      <c r="A98" s="15" t="s">
        <v>148</v>
      </c>
      <c r="B98" s="16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 t="s">
        <v>148</v>
      </c>
    </row>
    <row r="99" spans="1:15" x14ac:dyDescent="0.25">
      <c r="A99" s="3" t="s">
        <v>149</v>
      </c>
      <c r="B99" s="4">
        <f>SUM(C99:N99)</f>
        <v>0</v>
      </c>
      <c r="C99" s="5">
        <v>0</v>
      </c>
      <c r="D99" s="6">
        <v>0</v>
      </c>
      <c r="E99" s="7">
        <v>0</v>
      </c>
      <c r="F99" s="8">
        <v>0</v>
      </c>
      <c r="G99" s="9">
        <v>0</v>
      </c>
      <c r="H99" s="10">
        <v>0</v>
      </c>
      <c r="I99" s="11">
        <v>0</v>
      </c>
      <c r="J99" s="12">
        <v>0</v>
      </c>
      <c r="K99" s="10">
        <v>0</v>
      </c>
      <c r="L99" s="13">
        <v>0</v>
      </c>
      <c r="M99" s="14">
        <v>0</v>
      </c>
      <c r="N99" s="7">
        <v>0</v>
      </c>
      <c r="O99" s="3" t="s">
        <v>149</v>
      </c>
    </row>
    <row r="100" spans="1:15" x14ac:dyDescent="0.25">
      <c r="A100" s="2" t="s">
        <v>150</v>
      </c>
      <c r="B100" s="268">
        <f>SUM(C100:N100)</f>
        <v>1.1428571428571428</v>
      </c>
      <c r="C100" s="247">
        <v>0.7142857142857143</v>
      </c>
      <c r="D100" s="248">
        <v>0</v>
      </c>
      <c r="E100" s="249">
        <v>0</v>
      </c>
      <c r="F100" s="250">
        <v>0</v>
      </c>
      <c r="G100" s="251">
        <v>0</v>
      </c>
      <c r="H100" s="252">
        <v>0</v>
      </c>
      <c r="I100" s="253">
        <v>0</v>
      </c>
      <c r="J100" s="254">
        <v>0</v>
      </c>
      <c r="K100" s="252">
        <v>0</v>
      </c>
      <c r="L100" s="255">
        <v>0</v>
      </c>
      <c r="M100" s="256">
        <v>0</v>
      </c>
      <c r="N100" s="249">
        <v>0.42857142857142855</v>
      </c>
      <c r="O100" s="2" t="s">
        <v>150</v>
      </c>
    </row>
    <row r="101" spans="1:15" x14ac:dyDescent="0.25">
      <c r="A101" s="2" t="s">
        <v>151</v>
      </c>
      <c r="B101" s="18">
        <v>3</v>
      </c>
      <c r="C101" s="17">
        <v>3</v>
      </c>
      <c r="D101" s="19">
        <v>0</v>
      </c>
      <c r="E101" s="20">
        <v>0</v>
      </c>
      <c r="F101" s="21">
        <v>0</v>
      </c>
      <c r="G101" s="22">
        <v>0</v>
      </c>
      <c r="H101" s="23">
        <v>0</v>
      </c>
      <c r="I101" s="24">
        <v>0</v>
      </c>
      <c r="J101" s="25">
        <v>0</v>
      </c>
      <c r="K101" s="23">
        <v>0</v>
      </c>
      <c r="L101" s="26">
        <v>0</v>
      </c>
      <c r="M101" s="27">
        <v>0</v>
      </c>
      <c r="N101" s="20">
        <v>1</v>
      </c>
      <c r="O101" s="2" t="s">
        <v>151</v>
      </c>
    </row>
    <row r="102" spans="1:15" x14ac:dyDescent="0.25">
      <c r="A102" s="2" t="s">
        <v>126</v>
      </c>
      <c r="B102" s="18">
        <v>2003</v>
      </c>
      <c r="C102" s="17">
        <v>2003</v>
      </c>
      <c r="D102" s="19"/>
      <c r="E102" s="20"/>
      <c r="F102" s="21"/>
      <c r="G102" s="22"/>
      <c r="H102" s="23"/>
      <c r="I102" s="24"/>
      <c r="J102" s="25"/>
      <c r="K102" s="23"/>
      <c r="L102" s="26"/>
      <c r="M102" s="27"/>
      <c r="N102" s="20">
        <v>2007</v>
      </c>
      <c r="O102" s="2" t="s">
        <v>126</v>
      </c>
    </row>
    <row r="103" spans="1:15" x14ac:dyDescent="0.25">
      <c r="A103" s="2" t="s">
        <v>152</v>
      </c>
      <c r="B103" s="18">
        <v>0</v>
      </c>
      <c r="C103" s="17">
        <v>0</v>
      </c>
      <c r="D103" s="19">
        <v>0</v>
      </c>
      <c r="E103" s="20">
        <v>0</v>
      </c>
      <c r="F103" s="21">
        <v>0</v>
      </c>
      <c r="G103" s="22">
        <v>0</v>
      </c>
      <c r="H103" s="23">
        <v>0</v>
      </c>
      <c r="I103" s="24">
        <v>0</v>
      </c>
      <c r="J103" s="25">
        <v>0</v>
      </c>
      <c r="K103" s="23">
        <v>0</v>
      </c>
      <c r="L103" s="26">
        <v>0</v>
      </c>
      <c r="M103" s="27">
        <v>0</v>
      </c>
      <c r="N103" s="20">
        <v>0</v>
      </c>
      <c r="O103" s="2" t="s">
        <v>152</v>
      </c>
    </row>
    <row r="104" spans="1:15" ht="15.75" thickBot="1" x14ac:dyDescent="0.3">
      <c r="A104" s="128" t="s">
        <v>126</v>
      </c>
      <c r="B104" s="89">
        <v>2008</v>
      </c>
      <c r="C104" s="90">
        <v>2008</v>
      </c>
      <c r="D104" s="91">
        <v>2008</v>
      </c>
      <c r="E104" s="92"/>
      <c r="F104" s="93"/>
      <c r="G104" s="94"/>
      <c r="H104" s="95"/>
      <c r="I104" s="96"/>
      <c r="J104" s="97"/>
      <c r="K104" s="95"/>
      <c r="L104" s="98"/>
      <c r="M104" s="99"/>
      <c r="N104" s="92">
        <v>2006</v>
      </c>
      <c r="O104" s="128" t="s">
        <v>126</v>
      </c>
    </row>
    <row r="105" spans="1:15" ht="15.75" thickTop="1" x14ac:dyDescent="0.25">
      <c r="A105" s="62" t="s">
        <v>153</v>
      </c>
      <c r="B105" s="63">
        <f>SUM(C105:N105)</f>
        <v>1</v>
      </c>
      <c r="C105" s="64">
        <v>0</v>
      </c>
      <c r="D105" s="65">
        <v>0</v>
      </c>
      <c r="E105" s="66">
        <v>0</v>
      </c>
      <c r="F105" s="67">
        <v>0</v>
      </c>
      <c r="G105" s="235">
        <v>0</v>
      </c>
      <c r="H105" s="69">
        <v>0</v>
      </c>
      <c r="I105" s="70">
        <v>0</v>
      </c>
      <c r="J105" s="71">
        <v>0</v>
      </c>
      <c r="K105" s="69">
        <v>0</v>
      </c>
      <c r="L105" s="72">
        <v>0</v>
      </c>
      <c r="M105" s="73">
        <v>0</v>
      </c>
      <c r="N105" s="66">
        <v>1</v>
      </c>
      <c r="O105" s="62" t="s">
        <v>153</v>
      </c>
    </row>
    <row r="106" spans="1:15" x14ac:dyDescent="0.25">
      <c r="A106" s="2" t="s">
        <v>150</v>
      </c>
      <c r="B106" s="18">
        <f>SUM(C106:N106)</f>
        <v>7</v>
      </c>
      <c r="C106" s="17">
        <v>3</v>
      </c>
      <c r="D106" s="19">
        <v>2</v>
      </c>
      <c r="E106" s="20">
        <v>0</v>
      </c>
      <c r="F106" s="21">
        <v>0</v>
      </c>
      <c r="G106" s="22">
        <v>0</v>
      </c>
      <c r="H106" s="23">
        <v>0</v>
      </c>
      <c r="I106" s="24">
        <v>0</v>
      </c>
      <c r="J106" s="25">
        <v>0</v>
      </c>
      <c r="K106" s="23">
        <v>0</v>
      </c>
      <c r="L106" s="26">
        <v>0</v>
      </c>
      <c r="M106" s="27">
        <v>0</v>
      </c>
      <c r="N106" s="20">
        <v>2</v>
      </c>
      <c r="O106" s="2" t="s">
        <v>150</v>
      </c>
    </row>
    <row r="107" spans="1:15" x14ac:dyDescent="0.25">
      <c r="A107" s="2" t="s">
        <v>151</v>
      </c>
      <c r="B107" s="16"/>
      <c r="C107" s="17">
        <v>16</v>
      </c>
      <c r="D107" s="19">
        <v>14</v>
      </c>
      <c r="E107" s="20">
        <v>4</v>
      </c>
      <c r="F107" s="21">
        <v>0</v>
      </c>
      <c r="G107" s="22">
        <v>0</v>
      </c>
      <c r="H107" s="23">
        <v>0</v>
      </c>
      <c r="I107" s="24">
        <v>0</v>
      </c>
      <c r="J107" s="25">
        <v>0</v>
      </c>
      <c r="K107" s="23">
        <v>0</v>
      </c>
      <c r="L107" s="26">
        <v>0</v>
      </c>
      <c r="M107" s="27">
        <v>3</v>
      </c>
      <c r="N107" s="20">
        <v>10</v>
      </c>
      <c r="O107" s="2" t="s">
        <v>151</v>
      </c>
    </row>
    <row r="108" spans="1:15" x14ac:dyDescent="0.25">
      <c r="A108" s="2" t="s">
        <v>126</v>
      </c>
      <c r="B108" s="16"/>
      <c r="C108" s="17">
        <v>1963</v>
      </c>
      <c r="D108" s="19">
        <v>1956</v>
      </c>
      <c r="E108" s="20">
        <v>1971</v>
      </c>
      <c r="F108" s="21"/>
      <c r="G108" s="22"/>
      <c r="H108" s="23"/>
      <c r="I108" s="24"/>
      <c r="J108" s="25"/>
      <c r="K108" s="23"/>
      <c r="L108" s="26"/>
      <c r="M108" s="27" t="s">
        <v>99</v>
      </c>
      <c r="N108" s="20">
        <v>1969</v>
      </c>
      <c r="O108" s="2" t="s">
        <v>126</v>
      </c>
    </row>
    <row r="109" spans="1:15" x14ac:dyDescent="0.25">
      <c r="A109" s="2" t="s">
        <v>152</v>
      </c>
      <c r="B109" s="16"/>
      <c r="C109" s="17">
        <v>0</v>
      </c>
      <c r="D109" s="19">
        <v>0</v>
      </c>
      <c r="E109" s="20">
        <v>0</v>
      </c>
      <c r="F109" s="21">
        <v>0</v>
      </c>
      <c r="G109" s="22">
        <v>0</v>
      </c>
      <c r="H109" s="23">
        <v>0</v>
      </c>
      <c r="I109" s="24">
        <v>0</v>
      </c>
      <c r="J109" s="25">
        <v>0</v>
      </c>
      <c r="K109" s="23">
        <v>0</v>
      </c>
      <c r="L109" s="26">
        <v>0</v>
      </c>
      <c r="M109" s="27">
        <v>0</v>
      </c>
      <c r="N109" s="20">
        <v>0</v>
      </c>
      <c r="O109" s="2" t="s">
        <v>152</v>
      </c>
    </row>
    <row r="110" spans="1:15" x14ac:dyDescent="0.25">
      <c r="A110" s="2" t="s">
        <v>126</v>
      </c>
      <c r="B110" s="16"/>
      <c r="C110" s="17">
        <v>2004</v>
      </c>
      <c r="D110" s="19">
        <v>2006</v>
      </c>
      <c r="E110" s="20">
        <v>2007</v>
      </c>
      <c r="F110" s="21"/>
      <c r="G110" s="22"/>
      <c r="H110" s="23"/>
      <c r="I110" s="24"/>
      <c r="J110" s="25"/>
      <c r="K110" s="23"/>
      <c r="L110" s="26"/>
      <c r="M110" s="27" t="s">
        <v>99</v>
      </c>
      <c r="N110" s="20">
        <v>2002</v>
      </c>
      <c r="O110" s="2" t="s">
        <v>126</v>
      </c>
    </row>
    <row r="111" spans="1:15" x14ac:dyDescent="0.25">
      <c r="A111" s="15" t="s">
        <v>337</v>
      </c>
      <c r="B111" s="16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 t="s">
        <v>338</v>
      </c>
    </row>
    <row r="112" spans="1:15" x14ac:dyDescent="0.25">
      <c r="A112" s="3" t="s">
        <v>339</v>
      </c>
      <c r="B112" s="4">
        <f>SUM(C112:N112)</f>
        <v>112</v>
      </c>
      <c r="C112" s="5">
        <v>0</v>
      </c>
      <c r="D112" s="6">
        <v>0</v>
      </c>
      <c r="E112" s="7">
        <v>0</v>
      </c>
      <c r="F112" s="8">
        <v>3</v>
      </c>
      <c r="G112" s="9">
        <v>21</v>
      </c>
      <c r="H112" s="10">
        <v>22</v>
      </c>
      <c r="I112" s="11">
        <v>27</v>
      </c>
      <c r="J112" s="12">
        <v>28</v>
      </c>
      <c r="K112" s="10">
        <v>8</v>
      </c>
      <c r="L112" s="13">
        <v>3</v>
      </c>
      <c r="M112" s="14">
        <v>0</v>
      </c>
      <c r="N112" s="7">
        <v>0</v>
      </c>
      <c r="O112" s="3" t="s">
        <v>339</v>
      </c>
    </row>
    <row r="113" spans="1:15" x14ac:dyDescent="0.25">
      <c r="A113" s="2" t="s">
        <v>340</v>
      </c>
      <c r="B113" s="18">
        <v>115</v>
      </c>
      <c r="C113" s="247">
        <v>0</v>
      </c>
      <c r="D113" s="248">
        <v>0</v>
      </c>
      <c r="E113" s="249">
        <v>0.42857142857142855</v>
      </c>
      <c r="F113" s="250">
        <v>6</v>
      </c>
      <c r="G113" s="251">
        <v>9.8571428571428577</v>
      </c>
      <c r="H113" s="252">
        <v>20.142857142857142</v>
      </c>
      <c r="I113" s="253">
        <v>25</v>
      </c>
      <c r="J113" s="254">
        <v>26.857142857142858</v>
      </c>
      <c r="K113" s="252">
        <v>16.857142857142858</v>
      </c>
      <c r="L113" s="255">
        <v>4.2857142857142856</v>
      </c>
      <c r="M113" s="256">
        <v>0</v>
      </c>
      <c r="N113" s="249">
        <v>0</v>
      </c>
      <c r="O113" s="2" t="s">
        <v>340</v>
      </c>
    </row>
    <row r="114" spans="1:15" x14ac:dyDescent="0.25">
      <c r="A114" s="2" t="s">
        <v>341</v>
      </c>
      <c r="B114" s="18">
        <v>121</v>
      </c>
      <c r="C114" s="17">
        <v>0</v>
      </c>
      <c r="D114" s="19">
        <v>0</v>
      </c>
      <c r="E114" s="20">
        <v>2</v>
      </c>
      <c r="F114" s="21">
        <v>16</v>
      </c>
      <c r="G114" s="22">
        <v>21</v>
      </c>
      <c r="H114" s="23">
        <v>25</v>
      </c>
      <c r="I114" s="24">
        <v>31</v>
      </c>
      <c r="J114" s="25">
        <v>29</v>
      </c>
      <c r="K114" s="23">
        <v>29</v>
      </c>
      <c r="L114" s="26">
        <v>11</v>
      </c>
      <c r="M114" s="27">
        <v>0</v>
      </c>
      <c r="N114" s="20">
        <v>0</v>
      </c>
      <c r="O114" s="2" t="s">
        <v>341</v>
      </c>
    </row>
    <row r="115" spans="1:15" x14ac:dyDescent="0.25">
      <c r="A115" s="2" t="s">
        <v>86</v>
      </c>
      <c r="B115" s="18">
        <v>2006</v>
      </c>
      <c r="C115" s="17"/>
      <c r="D115" s="19"/>
      <c r="E115" s="20">
        <v>2003</v>
      </c>
      <c r="F115" s="21">
        <v>2007</v>
      </c>
      <c r="G115" s="22">
        <v>2008</v>
      </c>
      <c r="H115" s="23">
        <v>2003</v>
      </c>
      <c r="I115" s="24">
        <v>2006</v>
      </c>
      <c r="J115" s="25">
        <v>2004</v>
      </c>
      <c r="K115" s="23">
        <v>2006</v>
      </c>
      <c r="L115" s="26">
        <v>2005</v>
      </c>
      <c r="M115" s="27"/>
      <c r="N115" s="20"/>
      <c r="O115" s="2" t="s">
        <v>86</v>
      </c>
    </row>
    <row r="116" spans="1:15" x14ac:dyDescent="0.25">
      <c r="A116" s="2" t="s">
        <v>342</v>
      </c>
      <c r="B116" s="18">
        <v>108</v>
      </c>
      <c r="C116" s="17">
        <v>0</v>
      </c>
      <c r="D116" s="19">
        <v>0</v>
      </c>
      <c r="E116" s="20">
        <v>0</v>
      </c>
      <c r="F116" s="21">
        <v>1</v>
      </c>
      <c r="G116" s="22">
        <v>5</v>
      </c>
      <c r="H116" s="23">
        <v>15</v>
      </c>
      <c r="I116" s="24">
        <v>21</v>
      </c>
      <c r="J116" s="25">
        <v>23</v>
      </c>
      <c r="K116" s="23">
        <v>4</v>
      </c>
      <c r="L116" s="26">
        <v>0</v>
      </c>
      <c r="M116" s="27">
        <v>0</v>
      </c>
      <c r="N116" s="20">
        <v>0</v>
      </c>
      <c r="O116" s="2" t="s">
        <v>342</v>
      </c>
    </row>
    <row r="117" spans="1:15" x14ac:dyDescent="0.25">
      <c r="A117" s="2" t="s">
        <v>86</v>
      </c>
      <c r="B117" s="18">
        <v>2004</v>
      </c>
      <c r="C117" s="17"/>
      <c r="D117" s="19"/>
      <c r="E117" s="20">
        <v>2007</v>
      </c>
      <c r="F117" s="21">
        <v>2001</v>
      </c>
      <c r="G117" s="22">
        <v>2002</v>
      </c>
      <c r="H117" s="23">
        <v>2002</v>
      </c>
      <c r="I117" s="24">
        <v>2004</v>
      </c>
      <c r="J117" s="25">
        <v>2006</v>
      </c>
      <c r="K117" s="23">
        <v>2001</v>
      </c>
      <c r="L117" s="26">
        <v>2007</v>
      </c>
      <c r="M117" s="27"/>
      <c r="N117" s="20"/>
      <c r="O117" s="2" t="s">
        <v>86</v>
      </c>
    </row>
    <row r="118" spans="1:15" x14ac:dyDescent="0.25">
      <c r="A118" s="2" t="s">
        <v>343</v>
      </c>
      <c r="B118" s="102">
        <v>39560</v>
      </c>
      <c r="C118" s="17"/>
      <c r="D118" s="19"/>
      <c r="E118" s="20"/>
      <c r="F118" s="21"/>
      <c r="G118" s="22"/>
      <c r="H118" s="23"/>
      <c r="I118" s="24"/>
      <c r="J118" s="25"/>
      <c r="K118" s="23"/>
      <c r="L118" s="26"/>
      <c r="M118" s="27"/>
      <c r="N118" s="20"/>
      <c r="O118" s="2"/>
    </row>
    <row r="119" spans="1:15" x14ac:dyDescent="0.25">
      <c r="A119" s="2" t="s">
        <v>344</v>
      </c>
      <c r="B119" s="39">
        <v>38427</v>
      </c>
      <c r="C119" s="17"/>
      <c r="D119" s="19"/>
      <c r="E119" s="20"/>
      <c r="F119" s="21"/>
      <c r="G119" s="22"/>
      <c r="H119" s="23"/>
      <c r="I119" s="24"/>
      <c r="J119" s="25"/>
      <c r="K119" s="23"/>
      <c r="L119" s="26"/>
      <c r="M119" s="27"/>
      <c r="N119" s="20"/>
      <c r="O119" s="2"/>
    </row>
    <row r="120" spans="1:15" x14ac:dyDescent="0.25">
      <c r="A120" s="2" t="s">
        <v>345</v>
      </c>
      <c r="B120" s="39">
        <v>39560</v>
      </c>
      <c r="C120" s="17"/>
      <c r="D120" s="19"/>
      <c r="E120" s="20"/>
      <c r="F120" s="21"/>
      <c r="G120" s="22"/>
      <c r="H120" s="23"/>
      <c r="I120" s="24"/>
      <c r="J120" s="25"/>
      <c r="K120" s="23"/>
      <c r="L120" s="26"/>
      <c r="M120" s="27"/>
      <c r="N120" s="20"/>
      <c r="O120" s="2"/>
    </row>
    <row r="121" spans="1:15" x14ac:dyDescent="0.25">
      <c r="A121" s="2" t="s">
        <v>346</v>
      </c>
      <c r="B121" s="102">
        <v>39734</v>
      </c>
      <c r="C121" s="17"/>
      <c r="D121" s="19"/>
      <c r="E121" s="20"/>
      <c r="F121" s="21"/>
      <c r="G121" s="22"/>
      <c r="H121" s="23"/>
      <c r="I121" s="24"/>
      <c r="J121" s="25"/>
      <c r="K121" s="23"/>
      <c r="L121" s="26"/>
      <c r="M121" s="27"/>
      <c r="N121" s="20"/>
      <c r="O121" s="2"/>
    </row>
    <row r="122" spans="1:15" x14ac:dyDescent="0.25">
      <c r="A122" s="2" t="s">
        <v>347</v>
      </c>
      <c r="B122" s="39">
        <v>39348</v>
      </c>
      <c r="C122" s="17"/>
      <c r="D122" s="19"/>
      <c r="E122" s="20"/>
      <c r="F122" s="21"/>
      <c r="G122" s="22"/>
      <c r="H122" s="23"/>
      <c r="I122" s="24"/>
      <c r="J122" s="25"/>
      <c r="K122" s="23"/>
      <c r="L122" s="26"/>
      <c r="M122" s="27"/>
      <c r="N122" s="20"/>
      <c r="O122" s="2"/>
    </row>
    <row r="123" spans="1:15" x14ac:dyDescent="0.25">
      <c r="A123" s="103" t="s">
        <v>348</v>
      </c>
      <c r="B123" s="104">
        <v>38655</v>
      </c>
      <c r="C123" s="105"/>
      <c r="D123" s="106"/>
      <c r="E123" s="107"/>
      <c r="F123" s="108"/>
      <c r="G123" s="109"/>
      <c r="H123" s="110"/>
      <c r="I123" s="111"/>
      <c r="J123" s="112"/>
      <c r="K123" s="110"/>
      <c r="L123" s="113"/>
      <c r="M123" s="114"/>
      <c r="N123" s="107"/>
      <c r="O123" s="103"/>
    </row>
    <row r="124" spans="1:15" x14ac:dyDescent="0.25">
      <c r="A124" s="15" t="s">
        <v>154</v>
      </c>
      <c r="B124" s="16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 t="s">
        <v>154</v>
      </c>
    </row>
    <row r="125" spans="1:15" x14ac:dyDescent="0.25">
      <c r="A125" s="3" t="s">
        <v>155</v>
      </c>
      <c r="B125" s="4">
        <f>SUM(C125:N125)</f>
        <v>24</v>
      </c>
      <c r="C125" s="5">
        <v>0</v>
      </c>
      <c r="D125" s="6">
        <v>0</v>
      </c>
      <c r="E125" s="7">
        <v>0</v>
      </c>
      <c r="F125" s="8">
        <v>0</v>
      </c>
      <c r="G125" s="9">
        <v>7</v>
      </c>
      <c r="H125" s="10">
        <v>3</v>
      </c>
      <c r="I125" s="11">
        <v>8</v>
      </c>
      <c r="J125" s="12">
        <v>4</v>
      </c>
      <c r="K125" s="10">
        <v>2</v>
      </c>
      <c r="L125" s="13">
        <v>0</v>
      </c>
      <c r="M125" s="14">
        <v>0</v>
      </c>
      <c r="N125" s="7">
        <v>0</v>
      </c>
      <c r="O125" s="3" t="s">
        <v>155</v>
      </c>
    </row>
    <row r="126" spans="1:15" x14ac:dyDescent="0.25">
      <c r="A126" s="2" t="s">
        <v>156</v>
      </c>
      <c r="B126" s="18">
        <f>SUM(C126:N126)</f>
        <v>33.428571428571431</v>
      </c>
      <c r="C126" s="247">
        <v>0</v>
      </c>
      <c r="D126" s="248">
        <v>0</v>
      </c>
      <c r="E126" s="249">
        <v>0</v>
      </c>
      <c r="F126" s="250">
        <v>0.5714285714285714</v>
      </c>
      <c r="G126" s="251">
        <v>3</v>
      </c>
      <c r="H126" s="252">
        <v>5.7142857142857144</v>
      </c>
      <c r="I126" s="253">
        <v>11</v>
      </c>
      <c r="J126" s="254">
        <v>8.7142857142857135</v>
      </c>
      <c r="K126" s="252">
        <v>4.2857142857142856</v>
      </c>
      <c r="L126" s="255">
        <v>0.14285714285714285</v>
      </c>
      <c r="M126" s="256">
        <v>0</v>
      </c>
      <c r="N126" s="249">
        <v>0</v>
      </c>
      <c r="O126" s="2" t="s">
        <v>156</v>
      </c>
    </row>
    <row r="127" spans="1:15" x14ac:dyDescent="0.25">
      <c r="A127" s="2" t="s">
        <v>157</v>
      </c>
      <c r="B127" s="18">
        <v>47</v>
      </c>
      <c r="C127" s="17">
        <v>0</v>
      </c>
      <c r="D127" s="19">
        <v>0</v>
      </c>
      <c r="E127" s="20">
        <v>0</v>
      </c>
      <c r="F127" s="21">
        <v>4</v>
      </c>
      <c r="G127" s="22">
        <v>7</v>
      </c>
      <c r="H127" s="23">
        <v>11</v>
      </c>
      <c r="I127" s="24">
        <v>26</v>
      </c>
      <c r="J127" s="25">
        <v>16</v>
      </c>
      <c r="K127" s="23">
        <v>9</v>
      </c>
      <c r="L127" s="26">
        <v>1</v>
      </c>
      <c r="M127" s="27">
        <v>0</v>
      </c>
      <c r="N127" s="20">
        <v>0</v>
      </c>
      <c r="O127" s="2" t="s">
        <v>157</v>
      </c>
    </row>
    <row r="128" spans="1:15" x14ac:dyDescent="0.25">
      <c r="A128" s="2" t="s">
        <v>86</v>
      </c>
      <c r="B128" s="18">
        <v>2006</v>
      </c>
      <c r="C128" s="17"/>
      <c r="D128" s="19"/>
      <c r="E128" s="20"/>
      <c r="F128" s="21">
        <v>2007</v>
      </c>
      <c r="G128" s="22">
        <v>2008</v>
      </c>
      <c r="H128" s="23">
        <v>2005</v>
      </c>
      <c r="I128" s="24">
        <v>2006</v>
      </c>
      <c r="J128" s="25">
        <v>2003</v>
      </c>
      <c r="K128" s="23">
        <v>2006</v>
      </c>
      <c r="L128" s="26">
        <v>2001</v>
      </c>
      <c r="M128" s="27"/>
      <c r="N128" s="20"/>
      <c r="O128" s="2" t="s">
        <v>86</v>
      </c>
    </row>
    <row r="129" spans="1:15" x14ac:dyDescent="0.25">
      <c r="A129" s="2" t="s">
        <v>158</v>
      </c>
      <c r="B129" s="18">
        <v>15</v>
      </c>
      <c r="C129" s="17">
        <v>0</v>
      </c>
      <c r="D129" s="19">
        <v>0</v>
      </c>
      <c r="E129" s="20">
        <v>0</v>
      </c>
      <c r="F129" s="21">
        <v>0</v>
      </c>
      <c r="G129" s="22">
        <v>0</v>
      </c>
      <c r="H129" s="23">
        <v>2</v>
      </c>
      <c r="I129" s="24">
        <v>4</v>
      </c>
      <c r="J129" s="25">
        <v>2</v>
      </c>
      <c r="K129" s="23">
        <v>0</v>
      </c>
      <c r="L129" s="26">
        <v>0</v>
      </c>
      <c r="M129" s="27">
        <v>0</v>
      </c>
      <c r="N129" s="20">
        <v>0</v>
      </c>
      <c r="O129" s="2" t="s">
        <v>158</v>
      </c>
    </row>
    <row r="130" spans="1:15" x14ac:dyDescent="0.25">
      <c r="A130" s="2" t="s">
        <v>86</v>
      </c>
      <c r="B130" s="18">
        <v>2007</v>
      </c>
      <c r="C130" s="17"/>
      <c r="D130" s="19"/>
      <c r="E130" s="20"/>
      <c r="F130" s="21">
        <v>2006</v>
      </c>
      <c r="G130" s="22">
        <v>2006</v>
      </c>
      <c r="H130" s="23">
        <v>2007</v>
      </c>
      <c r="I130" s="24">
        <v>2207</v>
      </c>
      <c r="J130" s="25">
        <v>2006</v>
      </c>
      <c r="K130" s="23">
        <v>2007</v>
      </c>
      <c r="L130" s="26">
        <v>2007</v>
      </c>
      <c r="M130" s="27"/>
      <c r="N130" s="20"/>
      <c r="O130" s="2" t="s">
        <v>86</v>
      </c>
    </row>
    <row r="131" spans="1:15" x14ac:dyDescent="0.25">
      <c r="A131" s="2" t="s">
        <v>159</v>
      </c>
      <c r="B131" s="102">
        <v>39576</v>
      </c>
      <c r="C131" s="17"/>
      <c r="D131" s="19"/>
      <c r="E131" s="20"/>
      <c r="F131" s="21"/>
      <c r="G131" s="22"/>
      <c r="H131" s="23"/>
      <c r="I131" s="24"/>
      <c r="J131" s="25"/>
      <c r="K131" s="23"/>
      <c r="L131" s="26"/>
      <c r="M131" s="27"/>
      <c r="N131" s="20"/>
      <c r="O131" s="2"/>
    </row>
    <row r="132" spans="1:15" x14ac:dyDescent="0.25">
      <c r="A132" s="2" t="s">
        <v>160</v>
      </c>
      <c r="B132" s="39">
        <v>39186</v>
      </c>
      <c r="C132" s="17"/>
      <c r="D132" s="19"/>
      <c r="E132" s="20"/>
      <c r="F132" s="21"/>
      <c r="G132" s="22"/>
      <c r="H132" s="23"/>
      <c r="I132" s="24"/>
      <c r="J132" s="25"/>
      <c r="K132" s="23"/>
      <c r="L132" s="26"/>
      <c r="M132" s="27"/>
      <c r="N132" s="20"/>
      <c r="O132" s="2"/>
    </row>
    <row r="133" spans="1:15" x14ac:dyDescent="0.25">
      <c r="A133" s="2" t="s">
        <v>161</v>
      </c>
      <c r="B133" s="39">
        <v>38876</v>
      </c>
      <c r="C133" s="17"/>
      <c r="D133" s="19"/>
      <c r="E133" s="20"/>
      <c r="F133" s="21"/>
      <c r="G133" s="22"/>
      <c r="H133" s="23"/>
      <c r="I133" s="24"/>
      <c r="J133" s="25"/>
      <c r="K133" s="23"/>
      <c r="L133" s="26"/>
      <c r="M133" s="27"/>
      <c r="N133" s="20"/>
      <c r="O133" s="2"/>
    </row>
    <row r="134" spans="1:15" x14ac:dyDescent="0.25">
      <c r="A134" s="2" t="s">
        <v>162</v>
      </c>
      <c r="B134" s="102">
        <v>39702</v>
      </c>
      <c r="C134" s="17"/>
      <c r="D134" s="19"/>
      <c r="E134" s="20"/>
      <c r="F134" s="21"/>
      <c r="G134" s="22"/>
      <c r="H134" s="23"/>
      <c r="I134" s="24"/>
      <c r="J134" s="25"/>
      <c r="K134" s="23"/>
      <c r="L134" s="26"/>
      <c r="M134" s="27"/>
      <c r="N134" s="20"/>
      <c r="O134" s="2"/>
    </row>
    <row r="135" spans="1:15" x14ac:dyDescent="0.25">
      <c r="A135" s="2" t="s">
        <v>163</v>
      </c>
      <c r="B135" s="39">
        <v>39299</v>
      </c>
      <c r="C135" s="17"/>
      <c r="D135" s="19"/>
      <c r="E135" s="20"/>
      <c r="F135" s="21"/>
      <c r="G135" s="22"/>
      <c r="H135" s="23"/>
      <c r="I135" s="24"/>
      <c r="J135" s="25"/>
      <c r="K135" s="23"/>
      <c r="L135" s="26"/>
      <c r="M135" s="27"/>
      <c r="N135" s="20"/>
      <c r="O135" s="2"/>
    </row>
    <row r="136" spans="1:15" ht="15.75" thickBot="1" x14ac:dyDescent="0.3">
      <c r="A136" s="103" t="s">
        <v>164</v>
      </c>
      <c r="B136" s="104">
        <v>37177</v>
      </c>
      <c r="C136" s="105"/>
      <c r="D136" s="106"/>
      <c r="E136" s="107"/>
      <c r="F136" s="108"/>
      <c r="G136" s="109"/>
      <c r="H136" s="110"/>
      <c r="I136" s="111"/>
      <c r="J136" s="112"/>
      <c r="K136" s="110"/>
      <c r="L136" s="113"/>
      <c r="M136" s="114"/>
      <c r="N136" s="107"/>
      <c r="O136" s="103"/>
    </row>
    <row r="137" spans="1:15" ht="15.75" thickTop="1" x14ac:dyDescent="0.25">
      <c r="A137" s="62" t="s">
        <v>386</v>
      </c>
      <c r="B137" s="63">
        <f>SUM(C137:N137)</f>
        <v>17</v>
      </c>
      <c r="C137" s="64">
        <v>0</v>
      </c>
      <c r="D137" s="65">
        <v>0</v>
      </c>
      <c r="E137" s="66">
        <v>0</v>
      </c>
      <c r="F137" s="67">
        <v>0</v>
      </c>
      <c r="G137" s="68">
        <v>3</v>
      </c>
      <c r="H137" s="69">
        <v>1</v>
      </c>
      <c r="I137" s="70">
        <v>7</v>
      </c>
      <c r="J137" s="71">
        <v>4</v>
      </c>
      <c r="K137" s="69">
        <v>2</v>
      </c>
      <c r="L137" s="72">
        <v>0</v>
      </c>
      <c r="M137" s="73">
        <v>0</v>
      </c>
      <c r="N137" s="66">
        <v>0</v>
      </c>
      <c r="O137" s="62" t="s">
        <v>386</v>
      </c>
    </row>
    <row r="138" spans="1:15" x14ac:dyDescent="0.25">
      <c r="A138" s="115" t="s">
        <v>156</v>
      </c>
      <c r="B138" s="116">
        <f>SUM(C138:N138)</f>
        <v>22.75</v>
      </c>
      <c r="C138" s="117">
        <v>0</v>
      </c>
      <c r="D138" s="118">
        <v>0</v>
      </c>
      <c r="E138" s="119">
        <v>0</v>
      </c>
      <c r="F138" s="120">
        <v>0</v>
      </c>
      <c r="G138" s="121">
        <v>1.25</v>
      </c>
      <c r="H138" s="122">
        <v>3</v>
      </c>
      <c r="I138" s="123">
        <v>5.5</v>
      </c>
      <c r="J138" s="124">
        <v>8.25</v>
      </c>
      <c r="K138" s="122">
        <v>4.75</v>
      </c>
      <c r="L138" s="125">
        <v>0</v>
      </c>
      <c r="M138" s="126">
        <v>0</v>
      </c>
      <c r="N138" s="119">
        <v>0</v>
      </c>
      <c r="O138" s="115" t="s">
        <v>156</v>
      </c>
    </row>
    <row r="139" spans="1:15" x14ac:dyDescent="0.25">
      <c r="A139" s="36" t="s">
        <v>157</v>
      </c>
      <c r="B139" s="141"/>
      <c r="C139" s="142">
        <v>0</v>
      </c>
      <c r="D139" s="143">
        <v>0</v>
      </c>
      <c r="E139" s="144">
        <v>0</v>
      </c>
      <c r="F139" s="145">
        <v>3</v>
      </c>
      <c r="G139" s="146"/>
      <c r="H139" s="147">
        <v>12</v>
      </c>
      <c r="I139" s="148">
        <v>21</v>
      </c>
      <c r="J139" s="149">
        <v>26</v>
      </c>
      <c r="K139" s="147">
        <v>13</v>
      </c>
      <c r="L139" s="150">
        <v>4</v>
      </c>
      <c r="M139" s="151"/>
      <c r="N139" s="144">
        <v>0</v>
      </c>
      <c r="O139" s="36" t="s">
        <v>157</v>
      </c>
    </row>
    <row r="140" spans="1:15" x14ac:dyDescent="0.25">
      <c r="A140" s="36" t="s">
        <v>86</v>
      </c>
      <c r="B140" s="141"/>
      <c r="C140" s="142"/>
      <c r="D140" s="143"/>
      <c r="E140" s="144"/>
      <c r="F140" s="145">
        <v>1945</v>
      </c>
      <c r="G140" s="146">
        <v>1945</v>
      </c>
      <c r="H140" s="147">
        <v>1976</v>
      </c>
      <c r="I140" s="148">
        <v>2006</v>
      </c>
      <c r="J140" s="149">
        <v>1947</v>
      </c>
      <c r="K140" s="147">
        <v>1959</v>
      </c>
      <c r="L140" s="150">
        <v>1959</v>
      </c>
      <c r="M140" s="151"/>
      <c r="N140" s="144"/>
      <c r="O140" s="36" t="s">
        <v>86</v>
      </c>
    </row>
    <row r="141" spans="1:15" x14ac:dyDescent="0.25">
      <c r="A141" s="36" t="s">
        <v>158</v>
      </c>
      <c r="B141" s="141"/>
      <c r="C141" s="142">
        <v>0</v>
      </c>
      <c r="D141" s="143">
        <v>0</v>
      </c>
      <c r="E141" s="144">
        <v>0</v>
      </c>
      <c r="F141" s="145">
        <v>0</v>
      </c>
      <c r="G141" s="146">
        <v>0</v>
      </c>
      <c r="H141" s="147">
        <v>0</v>
      </c>
      <c r="I141" s="148">
        <v>0</v>
      </c>
      <c r="J141" s="149">
        <v>0</v>
      </c>
      <c r="K141" s="147">
        <v>0</v>
      </c>
      <c r="L141" s="150">
        <v>0</v>
      </c>
      <c r="M141" s="151"/>
      <c r="N141" s="144">
        <v>0</v>
      </c>
      <c r="O141" s="36" t="s">
        <v>158</v>
      </c>
    </row>
    <row r="142" spans="1:15" x14ac:dyDescent="0.25">
      <c r="A142" s="152" t="s">
        <v>86</v>
      </c>
      <c r="B142" s="141"/>
      <c r="C142" s="142"/>
      <c r="D142" s="143"/>
      <c r="E142" s="144"/>
      <c r="F142" s="145">
        <v>2007</v>
      </c>
      <c r="G142" s="146">
        <v>2007</v>
      </c>
      <c r="H142" s="147" t="s">
        <v>99</v>
      </c>
      <c r="I142" s="148" t="s">
        <v>99</v>
      </c>
      <c r="J142" s="149">
        <v>2006</v>
      </c>
      <c r="K142" s="147">
        <v>2007</v>
      </c>
      <c r="L142" s="150">
        <v>2007</v>
      </c>
      <c r="M142" s="151"/>
      <c r="N142" s="144"/>
      <c r="O142" s="152" t="s">
        <v>86</v>
      </c>
    </row>
    <row r="143" spans="1:15" x14ac:dyDescent="0.25">
      <c r="A143" s="15" t="s">
        <v>166</v>
      </c>
      <c r="B143" s="16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 t="s">
        <v>166</v>
      </c>
    </row>
    <row r="144" spans="1:15" x14ac:dyDescent="0.25">
      <c r="A144" s="3" t="s">
        <v>167</v>
      </c>
      <c r="B144" s="4">
        <f>SUM(C144:N144)</f>
        <v>3</v>
      </c>
      <c r="C144" s="5">
        <v>0</v>
      </c>
      <c r="D144" s="6">
        <v>0</v>
      </c>
      <c r="E144" s="7">
        <v>0</v>
      </c>
      <c r="F144" s="8">
        <v>0</v>
      </c>
      <c r="G144" s="9">
        <v>0</v>
      </c>
      <c r="H144" s="10">
        <v>0</v>
      </c>
      <c r="I144" s="11">
        <v>2</v>
      </c>
      <c r="J144" s="12">
        <v>1</v>
      </c>
      <c r="K144" s="10">
        <v>0</v>
      </c>
      <c r="L144" s="13">
        <v>0</v>
      </c>
      <c r="M144" s="14">
        <v>0</v>
      </c>
      <c r="N144" s="7">
        <v>0</v>
      </c>
      <c r="O144" s="3" t="s">
        <v>167</v>
      </c>
    </row>
    <row r="145" spans="1:15" x14ac:dyDescent="0.25">
      <c r="A145" s="2" t="s">
        <v>168</v>
      </c>
      <c r="B145" s="268">
        <f>SUM(C145:N145)</f>
        <v>8.5714285714285712</v>
      </c>
      <c r="C145" s="247">
        <v>0</v>
      </c>
      <c r="D145" s="248">
        <v>0</v>
      </c>
      <c r="E145" s="249">
        <v>0</v>
      </c>
      <c r="F145" s="250">
        <v>0</v>
      </c>
      <c r="G145" s="251">
        <v>0.14285714285714285</v>
      </c>
      <c r="H145" s="252">
        <v>1.4285714285714286</v>
      </c>
      <c r="I145" s="253">
        <v>3.4285714285714284</v>
      </c>
      <c r="J145" s="254">
        <v>3.2857142857142856</v>
      </c>
      <c r="K145" s="252">
        <v>0.2857142857142857</v>
      </c>
      <c r="L145" s="255">
        <v>0</v>
      </c>
      <c r="M145" s="256">
        <v>0</v>
      </c>
      <c r="N145" s="249">
        <v>0</v>
      </c>
      <c r="O145" s="2" t="s">
        <v>168</v>
      </c>
    </row>
    <row r="146" spans="1:15" x14ac:dyDescent="0.25">
      <c r="A146" s="2" t="s">
        <v>169</v>
      </c>
      <c r="B146" s="18">
        <v>16</v>
      </c>
      <c r="C146" s="17">
        <v>0</v>
      </c>
      <c r="D146" s="19">
        <v>0</v>
      </c>
      <c r="E146" s="20">
        <v>0</v>
      </c>
      <c r="F146" s="21">
        <v>0</v>
      </c>
      <c r="G146" s="22">
        <v>1</v>
      </c>
      <c r="H146" s="23">
        <v>4</v>
      </c>
      <c r="I146" s="24">
        <v>13</v>
      </c>
      <c r="J146" s="25">
        <v>10</v>
      </c>
      <c r="K146" s="23">
        <v>2</v>
      </c>
      <c r="L146" s="26">
        <v>0</v>
      </c>
      <c r="M146" s="27">
        <v>0</v>
      </c>
      <c r="N146" s="20">
        <v>0</v>
      </c>
      <c r="O146" s="2" t="s">
        <v>169</v>
      </c>
    </row>
    <row r="147" spans="1:15" x14ac:dyDescent="0.25">
      <c r="A147" s="2" t="s">
        <v>86</v>
      </c>
      <c r="B147" s="18">
        <v>2006</v>
      </c>
      <c r="C147" s="17"/>
      <c r="D147" s="19"/>
      <c r="E147" s="20"/>
      <c r="F147" s="21"/>
      <c r="G147" s="22">
        <v>2005</v>
      </c>
      <c r="H147" s="23">
        <v>2005</v>
      </c>
      <c r="I147" s="24">
        <v>2006</v>
      </c>
      <c r="J147" s="25">
        <v>2003</v>
      </c>
      <c r="K147" s="23">
        <v>2003</v>
      </c>
      <c r="L147" s="26"/>
      <c r="M147" s="27"/>
      <c r="N147" s="20"/>
      <c r="O147" s="2" t="s">
        <v>86</v>
      </c>
    </row>
    <row r="148" spans="1:15" x14ac:dyDescent="0.25">
      <c r="A148" s="2" t="s">
        <v>170</v>
      </c>
      <c r="B148" s="18">
        <v>2</v>
      </c>
      <c r="C148" s="17">
        <v>0</v>
      </c>
      <c r="D148" s="19">
        <v>0</v>
      </c>
      <c r="E148" s="20">
        <v>0</v>
      </c>
      <c r="F148" s="21">
        <v>0</v>
      </c>
      <c r="G148" s="22">
        <v>0</v>
      </c>
      <c r="H148" s="23">
        <v>0</v>
      </c>
      <c r="I148" s="24">
        <v>0</v>
      </c>
      <c r="J148" s="25">
        <v>0</v>
      </c>
      <c r="K148" s="23">
        <v>0</v>
      </c>
      <c r="L148" s="26">
        <v>0</v>
      </c>
      <c r="M148" s="27">
        <v>0</v>
      </c>
      <c r="N148" s="20">
        <v>0</v>
      </c>
      <c r="O148" s="2" t="s">
        <v>170</v>
      </c>
    </row>
    <row r="149" spans="1:15" x14ac:dyDescent="0.25">
      <c r="A149" s="128" t="s">
        <v>86</v>
      </c>
      <c r="B149" s="89">
        <v>2007</v>
      </c>
      <c r="C149" s="90"/>
      <c r="D149" s="91"/>
      <c r="E149" s="92"/>
      <c r="F149" s="93"/>
      <c r="G149" s="94">
        <v>2007</v>
      </c>
      <c r="H149" s="95">
        <v>2008</v>
      </c>
      <c r="I149" s="96">
        <v>2005</v>
      </c>
      <c r="J149" s="97">
        <v>2006</v>
      </c>
      <c r="K149" s="95">
        <v>2008</v>
      </c>
      <c r="L149" s="98"/>
      <c r="M149" s="99"/>
      <c r="N149" s="92"/>
      <c r="O149" s="128" t="s">
        <v>86</v>
      </c>
    </row>
    <row r="150" spans="1:15" x14ac:dyDescent="0.25">
      <c r="A150" s="2" t="s">
        <v>171</v>
      </c>
      <c r="B150" s="102">
        <v>39657</v>
      </c>
      <c r="C150" s="17"/>
      <c r="D150" s="19"/>
      <c r="E150" s="20"/>
      <c r="F150" s="21"/>
      <c r="G150" s="22"/>
      <c r="H150" s="23"/>
      <c r="I150" s="24"/>
      <c r="J150" s="25"/>
      <c r="K150" s="23"/>
      <c r="L150" s="26"/>
      <c r="M150" s="27"/>
      <c r="N150" s="20"/>
      <c r="O150" s="2"/>
    </row>
    <row r="151" spans="1:15" x14ac:dyDescent="0.25">
      <c r="A151" s="2" t="s">
        <v>172</v>
      </c>
      <c r="B151" s="39">
        <v>38499</v>
      </c>
      <c r="C151" s="17"/>
      <c r="D151" s="19"/>
      <c r="E151" s="20"/>
      <c r="F151" s="21"/>
      <c r="G151" s="22"/>
      <c r="H151" s="23"/>
      <c r="I151" s="24"/>
      <c r="J151" s="25"/>
      <c r="K151" s="23"/>
      <c r="L151" s="26"/>
      <c r="M151" s="27"/>
      <c r="N151" s="20"/>
      <c r="O151" s="2"/>
    </row>
    <row r="152" spans="1:15" x14ac:dyDescent="0.25">
      <c r="A152" s="2" t="s">
        <v>173</v>
      </c>
      <c r="B152" s="39">
        <v>39657</v>
      </c>
      <c r="C152" s="17"/>
      <c r="D152" s="19"/>
      <c r="E152" s="20"/>
      <c r="F152" s="21"/>
      <c r="G152" s="22"/>
      <c r="H152" s="23"/>
      <c r="I152" s="24"/>
      <c r="J152" s="25"/>
      <c r="K152" s="23"/>
      <c r="L152" s="26"/>
      <c r="M152" s="27"/>
      <c r="N152" s="20"/>
      <c r="O152" s="2"/>
    </row>
    <row r="153" spans="1:15" x14ac:dyDescent="0.25">
      <c r="A153" s="2" t="s">
        <v>174</v>
      </c>
      <c r="B153" s="102">
        <v>39666</v>
      </c>
      <c r="C153" s="17"/>
      <c r="D153" s="19"/>
      <c r="E153" s="20"/>
      <c r="F153" s="21"/>
      <c r="G153" s="22"/>
      <c r="H153" s="23"/>
      <c r="I153" s="24"/>
      <c r="J153" s="25"/>
      <c r="K153" s="23"/>
      <c r="L153" s="26"/>
      <c r="M153" s="27"/>
      <c r="N153" s="20"/>
      <c r="O153" s="2"/>
    </row>
    <row r="154" spans="1:15" x14ac:dyDescent="0.25">
      <c r="A154" s="2" t="s">
        <v>175</v>
      </c>
      <c r="B154" s="39">
        <v>38924</v>
      </c>
      <c r="C154" s="17"/>
      <c r="D154" s="19"/>
      <c r="E154" s="20"/>
      <c r="F154" s="21"/>
      <c r="G154" s="22"/>
      <c r="H154" s="23"/>
      <c r="I154" s="24"/>
      <c r="J154" s="25"/>
      <c r="K154" s="23"/>
      <c r="L154" s="26"/>
      <c r="M154" s="27"/>
      <c r="N154" s="20"/>
      <c r="O154" s="2"/>
    </row>
    <row r="155" spans="1:15" ht="15.75" thickBot="1" x14ac:dyDescent="0.3">
      <c r="A155" s="103" t="s">
        <v>176</v>
      </c>
      <c r="B155" s="104">
        <v>37885</v>
      </c>
      <c r="C155" s="105"/>
      <c r="D155" s="106"/>
      <c r="E155" s="107"/>
      <c r="F155" s="108"/>
      <c r="G155" s="109"/>
      <c r="H155" s="110"/>
      <c r="I155" s="111"/>
      <c r="J155" s="112"/>
      <c r="K155" s="110"/>
      <c r="L155" s="113"/>
      <c r="M155" s="114"/>
      <c r="N155" s="107"/>
      <c r="O155" s="103"/>
    </row>
    <row r="156" spans="1:15" ht="15.75" thickTop="1" x14ac:dyDescent="0.25">
      <c r="A156" s="62" t="s">
        <v>177</v>
      </c>
      <c r="B156" s="63">
        <f>SUM(C156:N156)</f>
        <v>2</v>
      </c>
      <c r="C156" s="64">
        <v>0</v>
      </c>
      <c r="D156" s="65">
        <v>0</v>
      </c>
      <c r="E156" s="66">
        <v>0</v>
      </c>
      <c r="F156" s="67">
        <v>0</v>
      </c>
      <c r="G156" s="68">
        <v>0</v>
      </c>
      <c r="H156" s="69">
        <v>0</v>
      </c>
      <c r="I156" s="70">
        <v>2</v>
      </c>
      <c r="J156" s="71">
        <v>0</v>
      </c>
      <c r="K156" s="69">
        <v>0</v>
      </c>
      <c r="L156" s="72">
        <v>0</v>
      </c>
      <c r="M156" s="73">
        <v>0</v>
      </c>
      <c r="N156" s="66">
        <v>0</v>
      </c>
      <c r="O156" s="62" t="s">
        <v>177</v>
      </c>
    </row>
    <row r="157" spans="1:15" x14ac:dyDescent="0.25">
      <c r="A157" s="2" t="s">
        <v>168</v>
      </c>
      <c r="B157" s="18">
        <f>SUM(C157:N157)</f>
        <v>3</v>
      </c>
      <c r="C157" s="17">
        <v>0</v>
      </c>
      <c r="D157" s="19">
        <v>0</v>
      </c>
      <c r="E157" s="20">
        <v>0</v>
      </c>
      <c r="F157" s="21">
        <v>0</v>
      </c>
      <c r="G157" s="22">
        <v>0</v>
      </c>
      <c r="H157" s="23">
        <v>1</v>
      </c>
      <c r="I157" s="24">
        <v>1</v>
      </c>
      <c r="J157" s="25">
        <v>1</v>
      </c>
      <c r="K157" s="23">
        <v>0</v>
      </c>
      <c r="L157" s="26">
        <v>0</v>
      </c>
      <c r="M157" s="27">
        <v>0</v>
      </c>
      <c r="N157" s="20">
        <v>0</v>
      </c>
      <c r="O157" s="2" t="s">
        <v>168</v>
      </c>
    </row>
    <row r="158" spans="1:15" x14ac:dyDescent="0.25">
      <c r="A158" s="2" t="s">
        <v>169</v>
      </c>
      <c r="B158" s="16"/>
      <c r="C158" s="17">
        <v>0</v>
      </c>
      <c r="D158" s="19">
        <v>0</v>
      </c>
      <c r="E158" s="20">
        <v>0</v>
      </c>
      <c r="F158" s="21">
        <v>0</v>
      </c>
      <c r="G158" s="22">
        <v>4</v>
      </c>
      <c r="H158" s="23">
        <v>7</v>
      </c>
      <c r="I158" s="24">
        <v>7</v>
      </c>
      <c r="J158" s="25">
        <v>9</v>
      </c>
      <c r="K158" s="23">
        <v>3</v>
      </c>
      <c r="L158" s="26">
        <v>0</v>
      </c>
      <c r="M158" s="27">
        <v>0</v>
      </c>
      <c r="N158" s="20">
        <v>0</v>
      </c>
      <c r="O158" s="2" t="s">
        <v>169</v>
      </c>
    </row>
    <row r="159" spans="1:15" x14ac:dyDescent="0.25">
      <c r="A159" s="2" t="s">
        <v>86</v>
      </c>
      <c r="B159" s="16"/>
      <c r="C159" s="17"/>
      <c r="D159" s="19"/>
      <c r="E159" s="20"/>
      <c r="F159" s="21"/>
      <c r="G159" s="22">
        <v>1947</v>
      </c>
      <c r="H159" s="23">
        <v>1976</v>
      </c>
      <c r="I159" s="24">
        <v>2006</v>
      </c>
      <c r="J159" s="25">
        <v>1947</v>
      </c>
      <c r="K159" s="23">
        <v>1961</v>
      </c>
      <c r="L159" s="26"/>
      <c r="M159" s="27"/>
      <c r="N159" s="20"/>
      <c r="O159" s="2" t="s">
        <v>86</v>
      </c>
    </row>
    <row r="160" spans="1:15" x14ac:dyDescent="0.25">
      <c r="A160" s="2" t="s">
        <v>170</v>
      </c>
      <c r="B160" s="16"/>
      <c r="C160" s="17">
        <v>0</v>
      </c>
      <c r="D160" s="19">
        <v>0</v>
      </c>
      <c r="E160" s="20">
        <v>0</v>
      </c>
      <c r="F160" s="21">
        <v>0</v>
      </c>
      <c r="G160" s="22">
        <v>0</v>
      </c>
      <c r="H160" s="23">
        <v>0</v>
      </c>
      <c r="I160" s="24">
        <v>0</v>
      </c>
      <c r="J160" s="25">
        <v>0</v>
      </c>
      <c r="K160" s="23">
        <v>0</v>
      </c>
      <c r="L160" s="26">
        <v>0</v>
      </c>
      <c r="M160" s="27">
        <v>0</v>
      </c>
      <c r="N160" s="20">
        <v>0</v>
      </c>
      <c r="O160" s="2" t="s">
        <v>170</v>
      </c>
    </row>
    <row r="161" spans="1:15" x14ac:dyDescent="0.25">
      <c r="A161" s="128" t="s">
        <v>86</v>
      </c>
      <c r="B161" s="16"/>
      <c r="C161" s="17"/>
      <c r="D161" s="19"/>
      <c r="E161" s="20"/>
      <c r="F161" s="21"/>
      <c r="G161" s="22">
        <v>2007</v>
      </c>
      <c r="H161" s="23">
        <v>2007</v>
      </c>
      <c r="I161" s="24">
        <v>2004</v>
      </c>
      <c r="J161" s="25">
        <v>2006</v>
      </c>
      <c r="K161" s="23">
        <v>2008</v>
      </c>
      <c r="L161" s="26"/>
      <c r="M161" s="27"/>
      <c r="N161" s="20"/>
      <c r="O161" s="128" t="s">
        <v>86</v>
      </c>
    </row>
    <row r="162" spans="1:15" x14ac:dyDescent="0.25">
      <c r="A162" s="15" t="s">
        <v>178</v>
      </c>
      <c r="B162" s="16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 t="s">
        <v>178</v>
      </c>
    </row>
    <row r="163" spans="1:15" x14ac:dyDescent="0.25">
      <c r="A163" s="3" t="s">
        <v>179</v>
      </c>
      <c r="B163" s="4">
        <f>SUM(C163:N163)</f>
        <v>947.6</v>
      </c>
      <c r="C163" s="5">
        <v>54</v>
      </c>
      <c r="D163" s="6">
        <v>31.4</v>
      </c>
      <c r="E163" s="7">
        <v>152</v>
      </c>
      <c r="F163" s="8">
        <v>40.6</v>
      </c>
      <c r="G163" s="9">
        <v>108.4</v>
      </c>
      <c r="H163" s="10">
        <v>29.2</v>
      </c>
      <c r="I163" s="11">
        <v>69.400000000000006</v>
      </c>
      <c r="J163" s="12">
        <v>139</v>
      </c>
      <c r="K163" s="10">
        <v>82</v>
      </c>
      <c r="L163" s="13">
        <v>104</v>
      </c>
      <c r="M163" s="14">
        <v>74.599999999999994</v>
      </c>
      <c r="N163" s="7">
        <v>63</v>
      </c>
      <c r="O163" s="3" t="s">
        <v>179</v>
      </c>
    </row>
    <row r="164" spans="1:15" x14ac:dyDescent="0.25">
      <c r="A164" s="2" t="s">
        <v>180</v>
      </c>
      <c r="B164" s="269">
        <f>SUM(C164:N164)</f>
        <v>829.4028571428571</v>
      </c>
      <c r="C164" s="247">
        <v>60.571428571428569</v>
      </c>
      <c r="D164" s="248">
        <v>64.657142857142858</v>
      </c>
      <c r="E164" s="249">
        <v>70.51428571428572</v>
      </c>
      <c r="F164" s="250">
        <v>52.800000000000004</v>
      </c>
      <c r="G164" s="251">
        <v>69.874285714285719</v>
      </c>
      <c r="H164" s="252">
        <v>59.274285714285718</v>
      </c>
      <c r="I164" s="270">
        <v>84.431428571428569</v>
      </c>
      <c r="J164" s="254">
        <v>100.54285714285713</v>
      </c>
      <c r="K164" s="252">
        <v>50.217142857142854</v>
      </c>
      <c r="L164" s="255">
        <v>60.160000000000004</v>
      </c>
      <c r="M164" s="256">
        <v>77.142857142857139</v>
      </c>
      <c r="N164" s="249">
        <v>79.217142857142861</v>
      </c>
      <c r="O164" s="2" t="s">
        <v>180</v>
      </c>
    </row>
    <row r="165" spans="1:15" x14ac:dyDescent="0.25">
      <c r="A165" s="2" t="s">
        <v>28</v>
      </c>
      <c r="B165" s="18">
        <f t="shared" ref="B165:N165" si="8">INT((B163-B164)*10000/B164)/100</f>
        <v>14.25</v>
      </c>
      <c r="C165" s="17">
        <f t="shared" si="8"/>
        <v>-10.85</v>
      </c>
      <c r="D165" s="19">
        <f t="shared" si="8"/>
        <v>-51.44</v>
      </c>
      <c r="E165" s="20">
        <f t="shared" si="8"/>
        <v>115.55</v>
      </c>
      <c r="F165" s="21">
        <f t="shared" si="8"/>
        <v>-23.11</v>
      </c>
      <c r="G165" s="22">
        <f t="shared" si="8"/>
        <v>55.13</v>
      </c>
      <c r="H165" s="23">
        <f t="shared" si="8"/>
        <v>-50.74</v>
      </c>
      <c r="I165" s="24">
        <f t="shared" si="8"/>
        <v>-17.809999999999999</v>
      </c>
      <c r="J165" s="25">
        <f t="shared" si="8"/>
        <v>38.24</v>
      </c>
      <c r="K165" s="23">
        <f t="shared" si="8"/>
        <v>63.29</v>
      </c>
      <c r="L165" s="26">
        <f t="shared" si="8"/>
        <v>72.87</v>
      </c>
      <c r="M165" s="27">
        <f t="shared" si="8"/>
        <v>-3.3</v>
      </c>
      <c r="N165" s="20">
        <f t="shared" si="8"/>
        <v>-20.48</v>
      </c>
      <c r="O165" s="2" t="s">
        <v>28</v>
      </c>
    </row>
    <row r="166" spans="1:15" x14ac:dyDescent="0.25">
      <c r="A166" s="2" t="s">
        <v>181</v>
      </c>
      <c r="B166" s="18">
        <v>1180</v>
      </c>
      <c r="C166" s="17">
        <v>97</v>
      </c>
      <c r="D166" s="19">
        <v>135.5</v>
      </c>
      <c r="E166" s="20">
        <v>185</v>
      </c>
      <c r="F166" s="21">
        <v>182.5</v>
      </c>
      <c r="G166" s="22">
        <v>128</v>
      </c>
      <c r="H166" s="23">
        <v>107</v>
      </c>
      <c r="I166" s="24">
        <v>132.6</v>
      </c>
      <c r="J166" s="25">
        <v>164.5</v>
      </c>
      <c r="K166" s="23">
        <v>144.5</v>
      </c>
      <c r="L166" s="26">
        <v>104</v>
      </c>
      <c r="M166" s="27">
        <v>175</v>
      </c>
      <c r="N166" s="20">
        <v>130.5</v>
      </c>
      <c r="O166" s="2" t="s">
        <v>181</v>
      </c>
    </row>
    <row r="167" spans="1:15" x14ac:dyDescent="0.25">
      <c r="A167" s="2" t="s">
        <v>86</v>
      </c>
      <c r="B167" s="18">
        <v>2001</v>
      </c>
      <c r="C167" s="17">
        <v>2001</v>
      </c>
      <c r="D167" s="19">
        <v>2002</v>
      </c>
      <c r="E167" s="20">
        <v>2001</v>
      </c>
      <c r="F167" s="21">
        <v>2001</v>
      </c>
      <c r="G167" s="22">
        <v>2006</v>
      </c>
      <c r="H167" s="23">
        <v>2007</v>
      </c>
      <c r="I167" s="24">
        <v>2007</v>
      </c>
      <c r="J167" s="25">
        <v>2002</v>
      </c>
      <c r="K167" s="23">
        <v>2001</v>
      </c>
      <c r="L167" s="26">
        <v>2008</v>
      </c>
      <c r="M167" s="27">
        <v>2002</v>
      </c>
      <c r="N167" s="20">
        <v>2002</v>
      </c>
      <c r="O167" s="2" t="s">
        <v>86</v>
      </c>
    </row>
    <row r="168" spans="1:15" x14ac:dyDescent="0.25">
      <c r="A168" s="2" t="s">
        <v>182</v>
      </c>
      <c r="B168" s="18">
        <v>529</v>
      </c>
      <c r="C168" s="17">
        <v>32</v>
      </c>
      <c r="D168" s="19">
        <v>19</v>
      </c>
      <c r="E168" s="20">
        <v>19</v>
      </c>
      <c r="F168" s="21">
        <v>10</v>
      </c>
      <c r="G168" s="22">
        <v>34</v>
      </c>
      <c r="H168" s="23">
        <v>23.5</v>
      </c>
      <c r="I168" s="24">
        <v>45.5</v>
      </c>
      <c r="J168" s="25">
        <v>52</v>
      </c>
      <c r="K168" s="23">
        <v>7</v>
      </c>
      <c r="L168" s="26">
        <v>41</v>
      </c>
      <c r="M168" s="27">
        <v>30</v>
      </c>
      <c r="N168" s="20">
        <v>44</v>
      </c>
      <c r="O168" s="2" t="s">
        <v>182</v>
      </c>
    </row>
    <row r="169" spans="1:15" ht="15.75" thickBot="1" x14ac:dyDescent="0.3">
      <c r="A169" s="128" t="s">
        <v>86</v>
      </c>
      <c r="B169" s="89">
        <v>2003</v>
      </c>
      <c r="C169" s="90">
        <v>2007</v>
      </c>
      <c r="D169" s="91">
        <v>2003</v>
      </c>
      <c r="E169" s="92">
        <v>2003</v>
      </c>
      <c r="F169" s="93">
        <v>2007</v>
      </c>
      <c r="G169" s="94">
        <v>2004</v>
      </c>
      <c r="H169" s="95">
        <v>2001</v>
      </c>
      <c r="I169" s="96">
        <v>2006</v>
      </c>
      <c r="J169" s="97">
        <v>2003</v>
      </c>
      <c r="K169" s="95">
        <v>2003</v>
      </c>
      <c r="L169" s="98">
        <v>2004</v>
      </c>
      <c r="M169" s="99">
        <v>2003</v>
      </c>
      <c r="N169" s="92">
        <v>2003</v>
      </c>
      <c r="O169" s="128" t="s">
        <v>86</v>
      </c>
    </row>
    <row r="170" spans="1:15" ht="15.75" thickTop="1" x14ac:dyDescent="0.25">
      <c r="A170" s="62" t="s">
        <v>183</v>
      </c>
      <c r="B170" s="63">
        <f>SUM(C170:N170)</f>
        <v>824</v>
      </c>
      <c r="C170" s="64">
        <v>56</v>
      </c>
      <c r="D170" s="65">
        <v>29</v>
      </c>
      <c r="E170" s="66">
        <v>126</v>
      </c>
      <c r="F170" s="67">
        <v>38</v>
      </c>
      <c r="G170" s="68">
        <v>71</v>
      </c>
      <c r="H170" s="69">
        <v>24</v>
      </c>
      <c r="I170" s="70">
        <v>57</v>
      </c>
      <c r="J170" s="71">
        <v>114</v>
      </c>
      <c r="K170" s="69">
        <v>80</v>
      </c>
      <c r="L170" s="72">
        <v>100</v>
      </c>
      <c r="M170" s="73">
        <v>75</v>
      </c>
      <c r="N170" s="66">
        <v>54</v>
      </c>
      <c r="O170" s="62" t="s">
        <v>183</v>
      </c>
    </row>
    <row r="171" spans="1:15" x14ac:dyDescent="0.25">
      <c r="A171" s="2" t="s">
        <v>184</v>
      </c>
      <c r="B171" s="18">
        <v>748</v>
      </c>
      <c r="C171" s="17">
        <v>60</v>
      </c>
      <c r="D171" s="19">
        <v>49.4</v>
      </c>
      <c r="E171" s="20">
        <v>49.1</v>
      </c>
      <c r="F171" s="21">
        <v>50.6</v>
      </c>
      <c r="G171" s="22">
        <v>55.2</v>
      </c>
      <c r="H171" s="23">
        <v>64.5</v>
      </c>
      <c r="I171" s="24">
        <v>55.1</v>
      </c>
      <c r="J171" s="25">
        <v>66.900000000000006</v>
      </c>
      <c r="K171" s="23">
        <v>75</v>
      </c>
      <c r="L171" s="26">
        <v>71.3</v>
      </c>
      <c r="M171" s="27">
        <v>77.2</v>
      </c>
      <c r="N171" s="20">
        <v>73.7</v>
      </c>
      <c r="O171" s="2" t="s">
        <v>184</v>
      </c>
    </row>
    <row r="172" spans="1:15" x14ac:dyDescent="0.25">
      <c r="A172" s="2" t="s">
        <v>28</v>
      </c>
      <c r="B172" s="18">
        <f t="shared" ref="B172:N172" si="9">INT((B170-B171)*10000/B171)/100</f>
        <v>10.16</v>
      </c>
      <c r="C172" s="17">
        <f t="shared" si="9"/>
        <v>-6.67</v>
      </c>
      <c r="D172" s="19">
        <f t="shared" si="9"/>
        <v>-41.3</v>
      </c>
      <c r="E172" s="20">
        <f t="shared" si="9"/>
        <v>156.61000000000001</v>
      </c>
      <c r="F172" s="21">
        <f t="shared" si="9"/>
        <v>-24.91</v>
      </c>
      <c r="G172" s="22">
        <f t="shared" si="9"/>
        <v>28.62</v>
      </c>
      <c r="H172" s="23">
        <f t="shared" si="9"/>
        <v>-62.8</v>
      </c>
      <c r="I172" s="24">
        <f t="shared" si="9"/>
        <v>3.44</v>
      </c>
      <c r="J172" s="25">
        <f t="shared" si="9"/>
        <v>70.400000000000006</v>
      </c>
      <c r="K172" s="23">
        <f t="shared" si="9"/>
        <v>6.66</v>
      </c>
      <c r="L172" s="26">
        <f t="shared" si="9"/>
        <v>40.25</v>
      </c>
      <c r="M172" s="27">
        <f t="shared" si="9"/>
        <v>-2.85</v>
      </c>
      <c r="N172" s="20">
        <f t="shared" si="9"/>
        <v>-26.73</v>
      </c>
      <c r="O172" s="2" t="s">
        <v>28</v>
      </c>
    </row>
    <row r="173" spans="1:15" x14ac:dyDescent="0.25">
      <c r="A173" s="2" t="s">
        <v>181</v>
      </c>
      <c r="B173" s="16"/>
      <c r="C173" s="17">
        <v>145</v>
      </c>
      <c r="D173" s="19">
        <v>132</v>
      </c>
      <c r="E173" s="20">
        <v>169</v>
      </c>
      <c r="F173" s="21">
        <v>148</v>
      </c>
      <c r="G173" s="22">
        <v>114</v>
      </c>
      <c r="H173" s="23">
        <v>150</v>
      </c>
      <c r="I173" s="24">
        <v>134</v>
      </c>
      <c r="J173" s="25">
        <v>174</v>
      </c>
      <c r="K173" s="23">
        <v>171</v>
      </c>
      <c r="L173" s="26">
        <v>216</v>
      </c>
      <c r="M173" s="27">
        <v>169</v>
      </c>
      <c r="N173" s="20">
        <v>204</v>
      </c>
      <c r="O173" s="2" t="s">
        <v>181</v>
      </c>
    </row>
    <row r="174" spans="1:15" x14ac:dyDescent="0.25">
      <c r="A174" s="2" t="s">
        <v>86</v>
      </c>
      <c r="B174" s="16"/>
      <c r="C174" s="17">
        <v>1995</v>
      </c>
      <c r="D174" s="19">
        <v>1957</v>
      </c>
      <c r="E174" s="20">
        <v>2001</v>
      </c>
      <c r="F174" s="21">
        <v>2000</v>
      </c>
      <c r="G174" s="22">
        <v>1945</v>
      </c>
      <c r="H174" s="23">
        <v>2003</v>
      </c>
      <c r="I174" s="24">
        <v>2005</v>
      </c>
      <c r="J174" s="25">
        <v>1945</v>
      </c>
      <c r="K174" s="23">
        <v>1958</v>
      </c>
      <c r="L174" s="26">
        <v>2000</v>
      </c>
      <c r="M174" s="27">
        <v>2000</v>
      </c>
      <c r="N174" s="20">
        <v>1965</v>
      </c>
      <c r="O174" s="2" t="s">
        <v>86</v>
      </c>
    </row>
    <row r="175" spans="1:15" x14ac:dyDescent="0.25">
      <c r="A175" s="2" t="s">
        <v>182</v>
      </c>
      <c r="B175" s="16"/>
      <c r="C175" s="17">
        <v>3</v>
      </c>
      <c r="D175" s="19">
        <v>2</v>
      </c>
      <c r="E175" s="20">
        <v>3</v>
      </c>
      <c r="F175" s="21">
        <v>6</v>
      </c>
      <c r="G175" s="22">
        <v>9</v>
      </c>
      <c r="H175" s="23">
        <v>3</v>
      </c>
      <c r="I175" s="24">
        <v>12</v>
      </c>
      <c r="J175" s="25">
        <v>9</v>
      </c>
      <c r="K175" s="23">
        <v>2</v>
      </c>
      <c r="L175" s="26">
        <v>5</v>
      </c>
      <c r="M175" s="27">
        <v>8</v>
      </c>
      <c r="N175" s="20">
        <v>9</v>
      </c>
      <c r="O175" s="2" t="s">
        <v>182</v>
      </c>
    </row>
    <row r="176" spans="1:15" x14ac:dyDescent="0.25">
      <c r="A176" s="128" t="s">
        <v>86</v>
      </c>
      <c r="B176" s="16"/>
      <c r="C176" s="17">
        <v>1997</v>
      </c>
      <c r="D176" s="19">
        <v>1959</v>
      </c>
      <c r="E176" s="20">
        <v>1953</v>
      </c>
      <c r="F176" s="21">
        <v>2007</v>
      </c>
      <c r="G176" s="22">
        <v>1989</v>
      </c>
      <c r="H176" s="23">
        <v>1976</v>
      </c>
      <c r="I176" s="24">
        <v>1982</v>
      </c>
      <c r="J176" s="25">
        <v>1991</v>
      </c>
      <c r="K176" s="23">
        <v>1959</v>
      </c>
      <c r="L176" s="26">
        <v>1969</v>
      </c>
      <c r="M176" s="27">
        <v>1955</v>
      </c>
      <c r="N176" s="20">
        <v>1971</v>
      </c>
      <c r="O176" s="128" t="s">
        <v>86</v>
      </c>
    </row>
    <row r="177" spans="1:15" x14ac:dyDescent="0.25">
      <c r="A177" s="15" t="s">
        <v>185</v>
      </c>
      <c r="B177" s="16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 t="s">
        <v>185</v>
      </c>
    </row>
    <row r="178" spans="1:15" x14ac:dyDescent="0.25">
      <c r="A178" s="3" t="s">
        <v>186</v>
      </c>
      <c r="B178" s="4">
        <f>SUM(C178:N178)</f>
        <v>1685</v>
      </c>
      <c r="C178" s="5">
        <v>66</v>
      </c>
      <c r="D178" s="6">
        <v>154</v>
      </c>
      <c r="E178" s="7">
        <v>85</v>
      </c>
      <c r="F178" s="8">
        <v>173</v>
      </c>
      <c r="G178" s="9">
        <v>228</v>
      </c>
      <c r="H178" s="10">
        <v>225</v>
      </c>
      <c r="I178" s="11">
        <v>215</v>
      </c>
      <c r="J178" s="12">
        <v>127</v>
      </c>
      <c r="K178" s="10">
        <v>176</v>
      </c>
      <c r="L178" s="13">
        <v>125</v>
      </c>
      <c r="M178" s="14">
        <v>43</v>
      </c>
      <c r="N178" s="7">
        <v>68</v>
      </c>
      <c r="O178" s="3" t="s">
        <v>186</v>
      </c>
    </row>
    <row r="179" spans="1:15" x14ac:dyDescent="0.25">
      <c r="A179" s="2" t="s">
        <v>187</v>
      </c>
      <c r="B179" s="18">
        <v>1626</v>
      </c>
      <c r="C179" s="17">
        <v>49</v>
      </c>
      <c r="D179" s="19">
        <v>80</v>
      </c>
      <c r="E179" s="20">
        <v>115</v>
      </c>
      <c r="F179" s="21">
        <v>162</v>
      </c>
      <c r="G179" s="22">
        <v>199</v>
      </c>
      <c r="H179" s="23">
        <v>206</v>
      </c>
      <c r="I179" s="24">
        <v>213</v>
      </c>
      <c r="J179" s="25">
        <v>213</v>
      </c>
      <c r="K179" s="23">
        <v>151</v>
      </c>
      <c r="L179" s="26">
        <v>116</v>
      </c>
      <c r="M179" s="27">
        <v>74</v>
      </c>
      <c r="N179" s="20">
        <v>48</v>
      </c>
      <c r="O179" s="2" t="s">
        <v>187</v>
      </c>
    </row>
    <row r="180" spans="1:15" x14ac:dyDescent="0.25">
      <c r="A180" s="2" t="s">
        <v>28</v>
      </c>
      <c r="B180" s="18">
        <f>INT((B178-B179)*10000/B179)/100</f>
        <v>3.62</v>
      </c>
      <c r="C180" s="17">
        <f t="shared" ref="C180:N180" si="10">INT((C178-C179)*10000/C179)/100</f>
        <v>34.69</v>
      </c>
      <c r="D180" s="19">
        <f t="shared" si="10"/>
        <v>92.5</v>
      </c>
      <c r="E180" s="20">
        <f t="shared" si="10"/>
        <v>-26.09</v>
      </c>
      <c r="F180" s="21">
        <f t="shared" si="10"/>
        <v>6.79</v>
      </c>
      <c r="G180" s="22">
        <f t="shared" si="10"/>
        <v>14.57</v>
      </c>
      <c r="H180" s="23">
        <f t="shared" si="10"/>
        <v>9.2200000000000006</v>
      </c>
      <c r="I180" s="24">
        <f t="shared" si="10"/>
        <v>0.93</v>
      </c>
      <c r="J180" s="25">
        <f t="shared" si="10"/>
        <v>-40.380000000000003</v>
      </c>
      <c r="K180" s="23">
        <f t="shared" si="10"/>
        <v>16.55</v>
      </c>
      <c r="L180" s="26">
        <f t="shared" si="10"/>
        <v>7.75</v>
      </c>
      <c r="M180" s="27">
        <f t="shared" si="10"/>
        <v>-41.9</v>
      </c>
      <c r="N180" s="20">
        <f t="shared" si="10"/>
        <v>41.66</v>
      </c>
      <c r="O180" s="2" t="s">
        <v>28</v>
      </c>
    </row>
    <row r="181" spans="1:15" x14ac:dyDescent="0.25">
      <c r="A181" s="2" t="s">
        <v>188</v>
      </c>
      <c r="B181" s="18">
        <v>1764</v>
      </c>
      <c r="C181" s="17">
        <v>95</v>
      </c>
      <c r="D181" s="19">
        <v>154</v>
      </c>
      <c r="E181" s="20">
        <v>183</v>
      </c>
      <c r="F181" s="21">
        <v>291</v>
      </c>
      <c r="G181" s="22">
        <v>242</v>
      </c>
      <c r="H181" s="23">
        <v>292</v>
      </c>
      <c r="I181" s="24">
        <v>310</v>
      </c>
      <c r="J181" s="25">
        <v>284</v>
      </c>
      <c r="K181" s="23">
        <v>238</v>
      </c>
      <c r="L181" s="26">
        <v>179</v>
      </c>
      <c r="M181" s="27">
        <v>95</v>
      </c>
      <c r="N181" s="20">
        <v>80</v>
      </c>
      <c r="O181" s="2" t="s">
        <v>188</v>
      </c>
    </row>
    <row r="182" spans="1:15" x14ac:dyDescent="0.25">
      <c r="A182" s="2" t="s">
        <v>86</v>
      </c>
      <c r="B182" s="18">
        <v>2005</v>
      </c>
      <c r="C182" s="17">
        <v>2005</v>
      </c>
      <c r="D182" s="19">
        <v>2008</v>
      </c>
      <c r="E182" s="20">
        <v>1972</v>
      </c>
      <c r="F182" s="21">
        <v>2007</v>
      </c>
      <c r="G182" s="22">
        <v>2001</v>
      </c>
      <c r="H182" s="23">
        <v>1976</v>
      </c>
      <c r="I182" s="24">
        <v>1990</v>
      </c>
      <c r="J182" s="25">
        <v>1976</v>
      </c>
      <c r="K182" s="23">
        <v>1997</v>
      </c>
      <c r="L182" s="26">
        <v>1965</v>
      </c>
      <c r="M182" s="27">
        <v>2005</v>
      </c>
      <c r="N182" s="20">
        <v>1972</v>
      </c>
      <c r="O182" s="2" t="s">
        <v>86</v>
      </c>
    </row>
    <row r="183" spans="1:15" x14ac:dyDescent="0.25">
      <c r="A183" s="2" t="s">
        <v>189</v>
      </c>
      <c r="B183" s="18">
        <v>1603</v>
      </c>
      <c r="C183" s="17">
        <v>32</v>
      </c>
      <c r="D183" s="19">
        <v>28</v>
      </c>
      <c r="E183" s="20">
        <v>54</v>
      </c>
      <c r="F183" s="21">
        <v>100</v>
      </c>
      <c r="G183" s="22">
        <v>120</v>
      </c>
      <c r="H183" s="23">
        <v>115</v>
      </c>
      <c r="I183" s="24">
        <v>141</v>
      </c>
      <c r="J183" s="25">
        <v>127</v>
      </c>
      <c r="K183" s="23">
        <v>81</v>
      </c>
      <c r="L183" s="26">
        <v>52</v>
      </c>
      <c r="M183" s="27">
        <v>63</v>
      </c>
      <c r="N183" s="20">
        <v>17</v>
      </c>
      <c r="O183" s="2" t="s">
        <v>189</v>
      </c>
    </row>
    <row r="184" spans="1:15" x14ac:dyDescent="0.25">
      <c r="A184" s="2" t="s">
        <v>86</v>
      </c>
      <c r="B184" s="18">
        <v>2002</v>
      </c>
      <c r="C184" s="17">
        <v>1964</v>
      </c>
      <c r="D184" s="19">
        <v>2006</v>
      </c>
      <c r="E184" s="20">
        <v>2001</v>
      </c>
      <c r="F184" s="21">
        <v>1998</v>
      </c>
      <c r="G184" s="22">
        <v>2006</v>
      </c>
      <c r="H184" s="23">
        <v>2007</v>
      </c>
      <c r="I184" s="24">
        <v>1965</v>
      </c>
      <c r="J184" s="25">
        <v>1968</v>
      </c>
      <c r="K184" s="23">
        <v>1984</v>
      </c>
      <c r="L184" s="26">
        <v>1998</v>
      </c>
      <c r="M184" s="27">
        <v>2002</v>
      </c>
      <c r="N184" s="20">
        <v>1988</v>
      </c>
      <c r="O184" s="2" t="s">
        <v>86</v>
      </c>
    </row>
    <row r="185" spans="1:15" x14ac:dyDescent="0.25">
      <c r="A185" s="15" t="s">
        <v>190</v>
      </c>
      <c r="B185" s="16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 t="s">
        <v>190</v>
      </c>
    </row>
    <row r="186" spans="1:15" x14ac:dyDescent="0.25">
      <c r="A186" s="3" t="s">
        <v>191</v>
      </c>
      <c r="B186" s="4">
        <f>SUM(C186:N186)</f>
        <v>135</v>
      </c>
      <c r="C186" s="5">
        <v>14</v>
      </c>
      <c r="D186" s="6">
        <v>7</v>
      </c>
      <c r="E186" s="7">
        <v>20</v>
      </c>
      <c r="F186" s="8">
        <v>9</v>
      </c>
      <c r="G186" s="9">
        <v>7</v>
      </c>
      <c r="H186" s="10">
        <v>5</v>
      </c>
      <c r="I186" s="11">
        <v>15</v>
      </c>
      <c r="J186" s="12">
        <v>13</v>
      </c>
      <c r="K186" s="10">
        <v>8</v>
      </c>
      <c r="L186" s="13">
        <v>13</v>
      </c>
      <c r="M186" s="14">
        <v>13</v>
      </c>
      <c r="N186" s="7">
        <v>11</v>
      </c>
      <c r="O186" s="3" t="s">
        <v>191</v>
      </c>
    </row>
    <row r="187" spans="1:15" x14ac:dyDescent="0.25">
      <c r="A187" s="2" t="s">
        <v>192</v>
      </c>
      <c r="B187" s="268">
        <f>SUM(C187:N187)</f>
        <v>143.28571428571428</v>
      </c>
      <c r="C187" s="247">
        <v>13.571428571428571</v>
      </c>
      <c r="D187" s="248">
        <v>11.857142857142858</v>
      </c>
      <c r="E187" s="249">
        <v>12.285714285714286</v>
      </c>
      <c r="F187" s="250">
        <v>9.7142857142857135</v>
      </c>
      <c r="G187" s="251">
        <v>13.714285714285714</v>
      </c>
      <c r="H187" s="252">
        <v>9.4285714285714288</v>
      </c>
      <c r="I187" s="253">
        <v>12.142857142857142</v>
      </c>
      <c r="J187" s="254">
        <v>12.428571428571429</v>
      </c>
      <c r="K187" s="252">
        <v>9.1428571428571423</v>
      </c>
      <c r="L187" s="255">
        <v>12.142857142857142</v>
      </c>
      <c r="M187" s="256">
        <v>13.857142857142858</v>
      </c>
      <c r="N187" s="249">
        <v>13</v>
      </c>
      <c r="O187" s="2" t="s">
        <v>192</v>
      </c>
    </row>
    <row r="188" spans="1:15" x14ac:dyDescent="0.25">
      <c r="A188" s="2" t="s">
        <v>193</v>
      </c>
      <c r="B188" s="18">
        <v>174</v>
      </c>
      <c r="C188" s="17">
        <v>20</v>
      </c>
      <c r="D188" s="19">
        <v>21</v>
      </c>
      <c r="E188" s="20">
        <v>20</v>
      </c>
      <c r="F188" s="21">
        <v>21</v>
      </c>
      <c r="G188" s="22">
        <v>21</v>
      </c>
      <c r="H188" s="23">
        <v>15</v>
      </c>
      <c r="I188" s="24">
        <v>17</v>
      </c>
      <c r="J188" s="25">
        <v>16</v>
      </c>
      <c r="K188" s="23">
        <v>18</v>
      </c>
      <c r="L188" s="26">
        <v>18</v>
      </c>
      <c r="M188" s="27">
        <v>18</v>
      </c>
      <c r="N188" s="20">
        <v>19</v>
      </c>
      <c r="O188" s="2" t="s">
        <v>193</v>
      </c>
    </row>
    <row r="189" spans="1:15" x14ac:dyDescent="0.25">
      <c r="A189" s="2" t="s">
        <v>86</v>
      </c>
      <c r="B189" s="18">
        <v>2002</v>
      </c>
      <c r="C189" s="17">
        <v>2004</v>
      </c>
      <c r="D189" s="19">
        <v>2002</v>
      </c>
      <c r="E189" s="20">
        <v>2008</v>
      </c>
      <c r="F189" s="21">
        <v>2001</v>
      </c>
      <c r="G189" s="22">
        <v>2002</v>
      </c>
      <c r="H189" s="23">
        <v>2007</v>
      </c>
      <c r="I189" s="24">
        <v>2007</v>
      </c>
      <c r="J189" s="25">
        <v>2006</v>
      </c>
      <c r="K189" s="23">
        <v>2001</v>
      </c>
      <c r="L189" s="26">
        <v>2002</v>
      </c>
      <c r="M189" s="27">
        <v>2002</v>
      </c>
      <c r="N189" s="20">
        <v>2002</v>
      </c>
      <c r="O189" s="2" t="s">
        <v>86</v>
      </c>
    </row>
    <row r="190" spans="1:15" x14ac:dyDescent="0.25">
      <c r="A190" s="2" t="s">
        <v>194</v>
      </c>
      <c r="B190" s="18">
        <v>115</v>
      </c>
      <c r="C190" s="17">
        <v>8</v>
      </c>
      <c r="D190" s="19">
        <v>7</v>
      </c>
      <c r="E190" s="20">
        <v>7</v>
      </c>
      <c r="F190" s="21">
        <v>2</v>
      </c>
      <c r="G190" s="22">
        <v>4</v>
      </c>
      <c r="H190" s="23">
        <v>5</v>
      </c>
      <c r="I190" s="24">
        <v>10</v>
      </c>
      <c r="J190" s="25">
        <v>4</v>
      </c>
      <c r="K190" s="23">
        <v>2</v>
      </c>
      <c r="L190" s="26">
        <v>4</v>
      </c>
      <c r="M190" s="27">
        <v>11</v>
      </c>
      <c r="N190" s="20">
        <v>11</v>
      </c>
      <c r="O190" s="2" t="s">
        <v>194</v>
      </c>
    </row>
    <row r="191" spans="1:15" ht="15.75" thickBot="1" x14ac:dyDescent="0.3">
      <c r="A191" s="128" t="s">
        <v>86</v>
      </c>
      <c r="B191" s="89">
        <v>2003</v>
      </c>
      <c r="C191" s="90">
        <v>2006</v>
      </c>
      <c r="D191" s="91">
        <v>2008</v>
      </c>
      <c r="E191" s="92">
        <v>2003</v>
      </c>
      <c r="F191" s="93">
        <v>2007</v>
      </c>
      <c r="G191" s="94">
        <v>2001</v>
      </c>
      <c r="H191" s="95">
        <v>2008</v>
      </c>
      <c r="I191" s="96">
        <v>2006</v>
      </c>
      <c r="J191" s="97">
        <v>2003</v>
      </c>
      <c r="K191" s="95">
        <v>2003</v>
      </c>
      <c r="L191" s="98">
        <v>2007</v>
      </c>
      <c r="M191" s="99">
        <v>2005</v>
      </c>
      <c r="N191" s="92">
        <v>2008</v>
      </c>
      <c r="O191" s="128" t="s">
        <v>86</v>
      </c>
    </row>
    <row r="192" spans="1:15" ht="15.75" thickTop="1" x14ac:dyDescent="0.25">
      <c r="A192" s="62" t="s">
        <v>195</v>
      </c>
      <c r="B192" s="63">
        <f>SUM(C192:N192)</f>
        <v>136</v>
      </c>
      <c r="C192" s="64">
        <v>13</v>
      </c>
      <c r="D192" s="65">
        <v>7</v>
      </c>
      <c r="E192" s="66">
        <v>21</v>
      </c>
      <c r="F192" s="67">
        <v>9</v>
      </c>
      <c r="G192" s="68">
        <v>9</v>
      </c>
      <c r="H192" s="69">
        <v>7</v>
      </c>
      <c r="I192" s="70">
        <v>11</v>
      </c>
      <c r="J192" s="71">
        <v>12</v>
      </c>
      <c r="K192" s="69">
        <v>10</v>
      </c>
      <c r="L192" s="72">
        <v>17</v>
      </c>
      <c r="M192" s="73">
        <v>14</v>
      </c>
      <c r="N192" s="66">
        <v>6</v>
      </c>
      <c r="O192" s="62" t="s">
        <v>195</v>
      </c>
    </row>
    <row r="193" spans="1:15" x14ac:dyDescent="0.25">
      <c r="A193" s="2" t="s">
        <v>192</v>
      </c>
      <c r="B193" s="18">
        <f>SUM(C193:N193)</f>
        <v>126</v>
      </c>
      <c r="C193" s="17">
        <v>11</v>
      </c>
      <c r="D193" s="19">
        <v>10</v>
      </c>
      <c r="E193" s="20">
        <v>10</v>
      </c>
      <c r="F193" s="21">
        <v>11</v>
      </c>
      <c r="G193" s="22">
        <v>10</v>
      </c>
      <c r="H193" s="23">
        <v>10</v>
      </c>
      <c r="I193" s="24">
        <v>9</v>
      </c>
      <c r="J193" s="25">
        <v>10</v>
      </c>
      <c r="K193" s="23">
        <v>11</v>
      </c>
      <c r="L193" s="26">
        <v>10</v>
      </c>
      <c r="M193" s="27">
        <v>12</v>
      </c>
      <c r="N193" s="20">
        <v>12</v>
      </c>
      <c r="O193" s="2" t="s">
        <v>192</v>
      </c>
    </row>
    <row r="194" spans="1:15" x14ac:dyDescent="0.25">
      <c r="A194" s="2" t="s">
        <v>193</v>
      </c>
      <c r="B194" s="16"/>
      <c r="C194" s="17">
        <v>24</v>
      </c>
      <c r="D194" s="19">
        <v>21</v>
      </c>
      <c r="E194" s="20">
        <v>23</v>
      </c>
      <c r="F194" s="21">
        <v>21</v>
      </c>
      <c r="G194" s="22">
        <v>20</v>
      </c>
      <c r="H194" s="23">
        <v>21</v>
      </c>
      <c r="I194" s="24">
        <v>21</v>
      </c>
      <c r="J194" s="25">
        <v>21</v>
      </c>
      <c r="K194" s="23">
        <v>22</v>
      </c>
      <c r="L194" s="26">
        <v>24</v>
      </c>
      <c r="M194" s="27">
        <v>23</v>
      </c>
      <c r="N194" s="20">
        <v>21</v>
      </c>
      <c r="O194" s="2" t="s">
        <v>193</v>
      </c>
    </row>
    <row r="195" spans="1:15" x14ac:dyDescent="0.25">
      <c r="A195" s="2" t="s">
        <v>86</v>
      </c>
      <c r="B195" s="16"/>
      <c r="C195" s="17">
        <v>1948</v>
      </c>
      <c r="D195" s="19">
        <v>1995</v>
      </c>
      <c r="E195" s="20">
        <v>1979</v>
      </c>
      <c r="F195" s="21">
        <v>2001</v>
      </c>
      <c r="G195" s="22">
        <v>2006</v>
      </c>
      <c r="H195" s="23">
        <v>1991</v>
      </c>
      <c r="I195" s="24">
        <v>1988</v>
      </c>
      <c r="J195" s="25">
        <v>1956</v>
      </c>
      <c r="K195" s="23">
        <v>1950</v>
      </c>
      <c r="L195" s="26">
        <v>1981</v>
      </c>
      <c r="M195" s="27">
        <v>2000</v>
      </c>
      <c r="N195" s="20" t="s">
        <v>99</v>
      </c>
      <c r="O195" s="2" t="s">
        <v>86</v>
      </c>
    </row>
    <row r="196" spans="1:15" x14ac:dyDescent="0.25">
      <c r="A196" s="2" t="s">
        <v>194</v>
      </c>
      <c r="B196" s="16"/>
      <c r="C196" s="17">
        <v>1</v>
      </c>
      <c r="D196" s="19">
        <v>1</v>
      </c>
      <c r="E196" s="20">
        <v>1</v>
      </c>
      <c r="F196" s="21">
        <v>2</v>
      </c>
      <c r="G196" s="22">
        <v>2</v>
      </c>
      <c r="H196" s="23">
        <v>1</v>
      </c>
      <c r="I196" s="24">
        <v>3</v>
      </c>
      <c r="J196" s="25">
        <v>2</v>
      </c>
      <c r="K196" s="23">
        <v>1</v>
      </c>
      <c r="L196" s="26">
        <v>2</v>
      </c>
      <c r="M196" s="27">
        <v>4</v>
      </c>
      <c r="N196" s="20">
        <v>2</v>
      </c>
      <c r="O196" s="2" t="s">
        <v>194</v>
      </c>
    </row>
    <row r="197" spans="1:15" x14ac:dyDescent="0.25">
      <c r="A197" s="128" t="s">
        <v>86</v>
      </c>
      <c r="B197" s="16"/>
      <c r="C197" s="17">
        <v>1997</v>
      </c>
      <c r="D197" s="19">
        <v>1959</v>
      </c>
      <c r="E197" s="20">
        <v>1953</v>
      </c>
      <c r="F197" s="21">
        <v>2007</v>
      </c>
      <c r="G197" s="22">
        <v>1989</v>
      </c>
      <c r="H197" s="23">
        <v>1976</v>
      </c>
      <c r="I197" s="24" t="s">
        <v>99</v>
      </c>
      <c r="J197" s="25">
        <v>1995</v>
      </c>
      <c r="K197" s="23">
        <v>1959</v>
      </c>
      <c r="L197" s="26">
        <v>1969</v>
      </c>
      <c r="M197" s="27" t="s">
        <v>99</v>
      </c>
      <c r="N197" s="20">
        <v>1971</v>
      </c>
      <c r="O197" s="128" t="s">
        <v>86</v>
      </c>
    </row>
    <row r="198" spans="1:15" x14ac:dyDescent="0.25">
      <c r="A198" s="15" t="s">
        <v>196</v>
      </c>
      <c r="B198" s="16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 t="s">
        <v>196</v>
      </c>
    </row>
    <row r="199" spans="1:15" x14ac:dyDescent="0.25">
      <c r="A199" s="3" t="s">
        <v>197</v>
      </c>
      <c r="B199" s="18"/>
      <c r="C199" s="5">
        <v>13.8</v>
      </c>
      <c r="D199" s="6">
        <v>12.4</v>
      </c>
      <c r="E199" s="7">
        <v>17.399999999999999</v>
      </c>
      <c r="F199" s="8">
        <v>14.4</v>
      </c>
      <c r="G199" s="9">
        <v>39.799999999999997</v>
      </c>
      <c r="H199" s="10">
        <v>10</v>
      </c>
      <c r="I199" s="11">
        <v>10.6</v>
      </c>
      <c r="J199" s="12">
        <v>62</v>
      </c>
      <c r="K199" s="10">
        <v>25.6</v>
      </c>
      <c r="L199" s="13">
        <v>17.399999999999999</v>
      </c>
      <c r="M199" s="14">
        <v>14</v>
      </c>
      <c r="N199" s="7">
        <v>17.2</v>
      </c>
      <c r="O199" s="3" t="s">
        <v>197</v>
      </c>
    </row>
    <row r="200" spans="1:15" x14ac:dyDescent="0.25">
      <c r="A200" s="36" t="s">
        <v>89</v>
      </c>
      <c r="B200" s="39"/>
      <c r="C200" s="40">
        <v>39452</v>
      </c>
      <c r="D200" s="41">
        <v>39506</v>
      </c>
      <c r="E200" s="42">
        <v>39528</v>
      </c>
      <c r="F200" s="43">
        <v>39545</v>
      </c>
      <c r="G200" s="44">
        <v>39596</v>
      </c>
      <c r="H200" s="45">
        <v>39601</v>
      </c>
      <c r="I200" s="46">
        <v>39640</v>
      </c>
      <c r="J200" s="47">
        <v>39663</v>
      </c>
      <c r="K200" s="45">
        <v>39698</v>
      </c>
      <c r="L200" s="48">
        <v>39737</v>
      </c>
      <c r="M200" s="49">
        <v>39753</v>
      </c>
      <c r="N200" s="42">
        <v>39787</v>
      </c>
      <c r="O200" s="36" t="s">
        <v>89</v>
      </c>
    </row>
    <row r="201" spans="1:15" x14ac:dyDescent="0.25">
      <c r="A201" s="2" t="s">
        <v>198</v>
      </c>
      <c r="B201" s="18">
        <v>65</v>
      </c>
      <c r="C201" s="17">
        <v>25</v>
      </c>
      <c r="D201" s="19">
        <v>22</v>
      </c>
      <c r="E201" s="20">
        <v>23</v>
      </c>
      <c r="F201" s="21">
        <v>63.5</v>
      </c>
      <c r="G201" s="22">
        <v>50</v>
      </c>
      <c r="H201" s="23">
        <v>32</v>
      </c>
      <c r="I201" s="24">
        <v>48</v>
      </c>
      <c r="J201" s="25">
        <v>65</v>
      </c>
      <c r="K201" s="23">
        <v>32</v>
      </c>
      <c r="L201" s="26">
        <v>21</v>
      </c>
      <c r="M201" s="27">
        <v>31.5</v>
      </c>
      <c r="N201" s="20">
        <v>24</v>
      </c>
      <c r="O201" s="2" t="s">
        <v>198</v>
      </c>
    </row>
    <row r="202" spans="1:15" ht="15.75" thickBot="1" x14ac:dyDescent="0.3">
      <c r="A202" s="128" t="s">
        <v>89</v>
      </c>
      <c r="B202" s="181">
        <v>37494</v>
      </c>
      <c r="C202" s="90" t="s">
        <v>200</v>
      </c>
      <c r="D202" s="183">
        <v>38394</v>
      </c>
      <c r="E202" s="184">
        <v>38778</v>
      </c>
      <c r="F202" s="93" t="s">
        <v>202</v>
      </c>
      <c r="G202" s="186">
        <v>38843</v>
      </c>
      <c r="H202" s="187">
        <v>39210</v>
      </c>
      <c r="I202" s="96" t="s">
        <v>387</v>
      </c>
      <c r="J202" s="189">
        <v>37494</v>
      </c>
      <c r="K202" s="95" t="s">
        <v>204</v>
      </c>
      <c r="L202" s="190">
        <v>38656</v>
      </c>
      <c r="M202" s="99" t="s">
        <v>111</v>
      </c>
      <c r="N202" s="184">
        <v>39055</v>
      </c>
      <c r="O202" s="128" t="s">
        <v>89</v>
      </c>
    </row>
    <row r="203" spans="1:15" ht="15.75" thickTop="1" x14ac:dyDescent="0.25">
      <c r="A203" s="62" t="s">
        <v>206</v>
      </c>
      <c r="B203" s="227"/>
      <c r="C203" s="64">
        <v>9</v>
      </c>
      <c r="D203" s="65">
        <v>11.8</v>
      </c>
      <c r="E203" s="66">
        <v>18.8</v>
      </c>
      <c r="F203" s="67">
        <v>15.8</v>
      </c>
      <c r="G203" s="68">
        <v>24.2</v>
      </c>
      <c r="H203" s="69">
        <v>6.4</v>
      </c>
      <c r="I203" s="70">
        <v>12.4</v>
      </c>
      <c r="J203" s="71">
        <v>36.6</v>
      </c>
      <c r="K203" s="69">
        <v>27.2</v>
      </c>
      <c r="L203" s="72">
        <v>13.4</v>
      </c>
      <c r="M203" s="73">
        <v>24.8</v>
      </c>
      <c r="N203" s="66">
        <v>15.8</v>
      </c>
      <c r="O203" s="62" t="s">
        <v>206</v>
      </c>
    </row>
    <row r="204" spans="1:15" x14ac:dyDescent="0.25">
      <c r="A204" s="155" t="s">
        <v>89</v>
      </c>
      <c r="B204" s="228"/>
      <c r="C204" s="157">
        <v>39452</v>
      </c>
      <c r="D204" s="158">
        <v>39506</v>
      </c>
      <c r="E204" s="159">
        <v>39517</v>
      </c>
      <c r="F204" s="160" t="s">
        <v>461</v>
      </c>
      <c r="G204" s="161">
        <v>39595</v>
      </c>
      <c r="H204" s="162">
        <v>39601</v>
      </c>
      <c r="I204" s="163">
        <v>39636</v>
      </c>
      <c r="J204" s="164">
        <v>39663</v>
      </c>
      <c r="K204" s="162">
        <v>39698</v>
      </c>
      <c r="L204" s="165">
        <v>39736</v>
      </c>
      <c r="M204" s="166">
        <v>39762</v>
      </c>
      <c r="N204" s="159">
        <v>39786</v>
      </c>
      <c r="O204" s="155" t="s">
        <v>89</v>
      </c>
    </row>
    <row r="205" spans="1:15" x14ac:dyDescent="0.25">
      <c r="A205" s="2" t="s">
        <v>198</v>
      </c>
      <c r="B205" s="18">
        <v>101.4</v>
      </c>
      <c r="C205" s="17">
        <v>41.1</v>
      </c>
      <c r="D205" s="19">
        <v>33.4</v>
      </c>
      <c r="E205" s="20">
        <v>31.4</v>
      </c>
      <c r="F205" s="21">
        <v>37.5</v>
      </c>
      <c r="G205" s="22">
        <v>38</v>
      </c>
      <c r="H205" s="23">
        <v>68.099999999999994</v>
      </c>
      <c r="I205" s="24">
        <v>77</v>
      </c>
      <c r="J205" s="25">
        <v>65</v>
      </c>
      <c r="K205" s="23">
        <v>101.4</v>
      </c>
      <c r="L205" s="26">
        <v>53.3</v>
      </c>
      <c r="M205" s="27">
        <v>37.4</v>
      </c>
      <c r="N205" s="20">
        <v>37.6</v>
      </c>
      <c r="O205" s="2" t="s">
        <v>198</v>
      </c>
    </row>
    <row r="206" spans="1:15" x14ac:dyDescent="0.25">
      <c r="A206" s="2" t="s">
        <v>89</v>
      </c>
      <c r="B206" s="39">
        <v>34587</v>
      </c>
      <c r="C206" s="74">
        <v>9135</v>
      </c>
      <c r="D206" s="75">
        <v>37299</v>
      </c>
      <c r="E206" s="76">
        <v>32574</v>
      </c>
      <c r="F206" s="77">
        <v>28582</v>
      </c>
      <c r="G206" s="78">
        <v>34098</v>
      </c>
      <c r="H206" s="79">
        <v>19540</v>
      </c>
      <c r="I206" s="80">
        <v>10049</v>
      </c>
      <c r="J206" s="81">
        <v>37494</v>
      </c>
      <c r="K206" s="79">
        <v>34587</v>
      </c>
      <c r="L206" s="82">
        <v>11973</v>
      </c>
      <c r="M206" s="83">
        <v>23334</v>
      </c>
      <c r="N206" s="76">
        <v>29207</v>
      </c>
      <c r="O206" s="2"/>
    </row>
    <row r="207" spans="1:15" x14ac:dyDescent="0.25">
      <c r="A207" s="15" t="s">
        <v>207</v>
      </c>
      <c r="B207" s="16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 t="s">
        <v>207</v>
      </c>
    </row>
    <row r="208" spans="1:15" x14ac:dyDescent="0.25">
      <c r="A208" s="3" t="s">
        <v>208</v>
      </c>
      <c r="B208" s="4">
        <f>SUM(C208:N208)</f>
        <v>12</v>
      </c>
      <c r="C208" s="5">
        <v>1</v>
      </c>
      <c r="D208" s="6">
        <v>0</v>
      </c>
      <c r="E208" s="7">
        <v>6</v>
      </c>
      <c r="F208" s="8">
        <v>2</v>
      </c>
      <c r="G208" s="9">
        <v>0</v>
      </c>
      <c r="H208" s="10">
        <v>0</v>
      </c>
      <c r="I208" s="11">
        <v>0</v>
      </c>
      <c r="J208" s="12">
        <v>0</v>
      </c>
      <c r="K208" s="10">
        <v>0</v>
      </c>
      <c r="L208" s="13">
        <v>0</v>
      </c>
      <c r="M208" s="14">
        <v>1</v>
      </c>
      <c r="N208" s="7">
        <v>2</v>
      </c>
      <c r="O208" s="3" t="s">
        <v>208</v>
      </c>
    </row>
    <row r="209" spans="1:15" x14ac:dyDescent="0.25">
      <c r="A209" s="2" t="s">
        <v>209</v>
      </c>
      <c r="B209" s="269">
        <f>SUM(C209:N209)</f>
        <v>11.285714285714285</v>
      </c>
      <c r="C209" s="247">
        <v>2.2857142857142856</v>
      </c>
      <c r="D209" s="248">
        <v>4</v>
      </c>
      <c r="E209" s="249">
        <v>3.2857142857142856</v>
      </c>
      <c r="F209" s="250">
        <v>0.14285714285714285</v>
      </c>
      <c r="G209" s="251">
        <v>0</v>
      </c>
      <c r="H209" s="252">
        <v>0</v>
      </c>
      <c r="I209" s="253">
        <v>0</v>
      </c>
      <c r="J209" s="254">
        <v>0</v>
      </c>
      <c r="K209" s="252">
        <v>0</v>
      </c>
      <c r="L209" s="255">
        <v>0</v>
      </c>
      <c r="M209" s="256">
        <v>0.42857142857142855</v>
      </c>
      <c r="N209" s="249">
        <v>1.1428571428571428</v>
      </c>
      <c r="O209" s="2" t="s">
        <v>209</v>
      </c>
    </row>
    <row r="210" spans="1:15" x14ac:dyDescent="0.25">
      <c r="A210" s="2" t="s">
        <v>210</v>
      </c>
      <c r="B210" s="18">
        <v>22</v>
      </c>
      <c r="C210" s="17">
        <v>4</v>
      </c>
      <c r="D210" s="19">
        <v>7</v>
      </c>
      <c r="E210" s="20">
        <v>7</v>
      </c>
      <c r="F210" s="21">
        <v>2</v>
      </c>
      <c r="G210" s="22">
        <v>0</v>
      </c>
      <c r="H210" s="23">
        <v>0</v>
      </c>
      <c r="I210" s="24">
        <v>0</v>
      </c>
      <c r="J210" s="25">
        <v>0</v>
      </c>
      <c r="K210" s="23">
        <v>0</v>
      </c>
      <c r="L210" s="26">
        <v>0</v>
      </c>
      <c r="M210" s="27">
        <v>1</v>
      </c>
      <c r="N210" s="20">
        <v>4</v>
      </c>
      <c r="O210" s="2" t="s">
        <v>210</v>
      </c>
    </row>
    <row r="211" spans="1:15" x14ac:dyDescent="0.25">
      <c r="A211" s="2" t="s">
        <v>86</v>
      </c>
      <c r="B211" s="18">
        <v>2005</v>
      </c>
      <c r="C211" s="17">
        <v>2005</v>
      </c>
      <c r="D211" s="19">
        <v>2006</v>
      </c>
      <c r="E211" s="20">
        <v>2006</v>
      </c>
      <c r="F211" s="21">
        <v>2008</v>
      </c>
      <c r="G211" s="22"/>
      <c r="H211" s="23"/>
      <c r="I211" s="24"/>
      <c r="J211" s="25"/>
      <c r="K211" s="23"/>
      <c r="L211" s="26"/>
      <c r="M211" s="27">
        <v>2008</v>
      </c>
      <c r="N211" s="20">
        <v>2005</v>
      </c>
      <c r="O211" s="2" t="s">
        <v>86</v>
      </c>
    </row>
    <row r="212" spans="1:15" x14ac:dyDescent="0.25">
      <c r="A212" s="2" t="s">
        <v>211</v>
      </c>
      <c r="B212" s="18">
        <v>0</v>
      </c>
      <c r="C212" s="17">
        <v>0</v>
      </c>
      <c r="D212" s="19">
        <v>0</v>
      </c>
      <c r="E212" s="20">
        <v>0</v>
      </c>
      <c r="F212" s="21">
        <v>0</v>
      </c>
      <c r="G212" s="22">
        <v>0</v>
      </c>
      <c r="H212" s="23">
        <v>0</v>
      </c>
      <c r="I212" s="24">
        <v>0</v>
      </c>
      <c r="J212" s="25">
        <v>0</v>
      </c>
      <c r="K212" s="23">
        <v>0</v>
      </c>
      <c r="L212" s="26">
        <v>0</v>
      </c>
      <c r="M212" s="27">
        <v>0</v>
      </c>
      <c r="N212" s="20">
        <v>0</v>
      </c>
      <c r="O212" s="2" t="s">
        <v>211</v>
      </c>
    </row>
    <row r="213" spans="1:15" x14ac:dyDescent="0.25">
      <c r="A213" s="2" t="s">
        <v>126</v>
      </c>
      <c r="B213" s="18">
        <v>2002</v>
      </c>
      <c r="C213" s="17">
        <v>2002</v>
      </c>
      <c r="D213" s="19">
        <v>2008</v>
      </c>
      <c r="E213" s="20">
        <v>2003</v>
      </c>
      <c r="F213" s="21">
        <v>2007</v>
      </c>
      <c r="G213" s="22"/>
      <c r="H213" s="23"/>
      <c r="I213" s="24"/>
      <c r="J213" s="25"/>
      <c r="K213" s="23"/>
      <c r="L213" s="26"/>
      <c r="M213" s="27">
        <v>2006</v>
      </c>
      <c r="N213" s="20">
        <v>2007</v>
      </c>
      <c r="O213" s="2" t="s">
        <v>126</v>
      </c>
    </row>
    <row r="214" spans="1:15" x14ac:dyDescent="0.25">
      <c r="A214" s="2" t="s">
        <v>212</v>
      </c>
      <c r="B214" s="18">
        <v>22</v>
      </c>
      <c r="C214" s="17">
        <v>5</v>
      </c>
      <c r="D214" s="19">
        <v>22</v>
      </c>
      <c r="E214" s="20">
        <v>22</v>
      </c>
      <c r="F214" s="21">
        <v>8</v>
      </c>
      <c r="G214" s="22">
        <v>0</v>
      </c>
      <c r="H214" s="23">
        <v>0</v>
      </c>
      <c r="I214" s="24">
        <v>0</v>
      </c>
      <c r="J214" s="25">
        <v>0</v>
      </c>
      <c r="K214" s="23">
        <v>0</v>
      </c>
      <c r="L214" s="26">
        <v>0</v>
      </c>
      <c r="M214" s="27">
        <v>0</v>
      </c>
      <c r="N214" s="20">
        <v>0</v>
      </c>
      <c r="O214" s="2" t="s">
        <v>212</v>
      </c>
    </row>
    <row r="215" spans="1:15" x14ac:dyDescent="0.25">
      <c r="A215" s="50" t="s">
        <v>89</v>
      </c>
      <c r="B215" s="51">
        <v>38407</v>
      </c>
      <c r="C215" s="52">
        <v>37987</v>
      </c>
      <c r="D215" s="53">
        <v>38407</v>
      </c>
      <c r="E215" s="54">
        <v>38413</v>
      </c>
      <c r="F215" s="55">
        <v>39545</v>
      </c>
      <c r="G215" s="56"/>
      <c r="H215" s="57"/>
      <c r="I215" s="58"/>
      <c r="J215" s="59"/>
      <c r="K215" s="57"/>
      <c r="L215" s="60"/>
      <c r="M215" s="61"/>
      <c r="N215" s="54"/>
      <c r="O215" s="50" t="s">
        <v>89</v>
      </c>
    </row>
    <row r="216" spans="1:15" x14ac:dyDescent="0.25">
      <c r="A216" s="2" t="s">
        <v>388</v>
      </c>
      <c r="B216" s="18">
        <f>SUM(C216:N216)</f>
        <v>14</v>
      </c>
      <c r="C216" s="17">
        <v>4</v>
      </c>
      <c r="D216" s="19">
        <v>4</v>
      </c>
      <c r="E216" s="20">
        <v>2</v>
      </c>
      <c r="F216" s="21">
        <v>1</v>
      </c>
      <c r="G216" s="22">
        <v>0</v>
      </c>
      <c r="H216" s="23">
        <v>0</v>
      </c>
      <c r="I216" s="24">
        <v>0</v>
      </c>
      <c r="J216" s="25">
        <v>0</v>
      </c>
      <c r="K216" s="23">
        <v>0</v>
      </c>
      <c r="L216" s="26">
        <v>0</v>
      </c>
      <c r="M216" s="27">
        <v>1</v>
      </c>
      <c r="N216" s="20">
        <v>2</v>
      </c>
      <c r="O216" s="2" t="s">
        <v>388</v>
      </c>
    </row>
    <row r="217" spans="1:15" x14ac:dyDescent="0.25">
      <c r="A217" s="15" t="s">
        <v>214</v>
      </c>
      <c r="B217" s="16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 t="s">
        <v>214</v>
      </c>
    </row>
    <row r="218" spans="1:15" x14ac:dyDescent="0.25">
      <c r="A218" s="3" t="s">
        <v>215</v>
      </c>
      <c r="B218" s="4">
        <f>SUM(C218:N218)</f>
        <v>17</v>
      </c>
      <c r="C218" s="5">
        <v>1</v>
      </c>
      <c r="D218" s="6">
        <v>2</v>
      </c>
      <c r="E218" s="7">
        <v>0</v>
      </c>
      <c r="F218" s="8">
        <v>2</v>
      </c>
      <c r="G218" s="9">
        <v>2</v>
      </c>
      <c r="H218" s="10">
        <v>1</v>
      </c>
      <c r="I218" s="11">
        <v>0</v>
      </c>
      <c r="J218" s="12">
        <v>0</v>
      </c>
      <c r="K218" s="10">
        <v>2</v>
      </c>
      <c r="L218" s="13">
        <v>3</v>
      </c>
      <c r="M218" s="14">
        <v>0</v>
      </c>
      <c r="N218" s="7">
        <v>4</v>
      </c>
      <c r="O218" s="3" t="s">
        <v>215</v>
      </c>
    </row>
    <row r="219" spans="1:15" x14ac:dyDescent="0.25">
      <c r="A219" s="2" t="s">
        <v>216</v>
      </c>
      <c r="B219" s="18">
        <f>SUM(C219:N219)</f>
        <v>14.571428571428571</v>
      </c>
      <c r="C219" s="247">
        <v>1.4285714285714286</v>
      </c>
      <c r="D219" s="248">
        <v>1.2857142857142858</v>
      </c>
      <c r="E219" s="249">
        <v>2.2857142857142856</v>
      </c>
      <c r="F219" s="250">
        <v>1</v>
      </c>
      <c r="G219" s="251">
        <v>1.4285714285714286</v>
      </c>
      <c r="H219" s="252">
        <v>0.42857142857142855</v>
      </c>
      <c r="I219" s="253">
        <v>0.7142857142857143</v>
      </c>
      <c r="J219" s="254">
        <v>0.5714285714285714</v>
      </c>
      <c r="K219" s="252">
        <v>1.4285714285714286</v>
      </c>
      <c r="L219" s="255">
        <v>1</v>
      </c>
      <c r="M219" s="256">
        <v>1.5714285714285714</v>
      </c>
      <c r="N219" s="249">
        <v>1.4285714285714286</v>
      </c>
      <c r="O219" s="2" t="s">
        <v>216</v>
      </c>
    </row>
    <row r="220" spans="1:15" x14ac:dyDescent="0.25">
      <c r="A220" s="2" t="s">
        <v>217</v>
      </c>
      <c r="B220" s="18">
        <v>25</v>
      </c>
      <c r="C220" s="17">
        <v>6</v>
      </c>
      <c r="D220" s="19">
        <v>3</v>
      </c>
      <c r="E220" s="20">
        <v>5</v>
      </c>
      <c r="F220" s="21">
        <v>2</v>
      </c>
      <c r="G220" s="22">
        <v>4</v>
      </c>
      <c r="H220" s="23">
        <v>1</v>
      </c>
      <c r="I220" s="24">
        <v>1</v>
      </c>
      <c r="J220" s="25">
        <v>2</v>
      </c>
      <c r="K220" s="23">
        <v>2</v>
      </c>
      <c r="L220" s="26">
        <v>3</v>
      </c>
      <c r="M220" s="27">
        <v>5</v>
      </c>
      <c r="N220" s="20">
        <v>4</v>
      </c>
      <c r="O220" s="2" t="s">
        <v>217</v>
      </c>
    </row>
    <row r="221" spans="1:15" x14ac:dyDescent="0.25">
      <c r="A221" s="2" t="s">
        <v>86</v>
      </c>
      <c r="B221" s="18">
        <v>2001</v>
      </c>
      <c r="C221" s="17">
        <v>2001</v>
      </c>
      <c r="D221" s="19">
        <v>2001</v>
      </c>
      <c r="E221" s="20">
        <v>2005</v>
      </c>
      <c r="F221" s="21">
        <v>2008</v>
      </c>
      <c r="G221" s="22">
        <v>2001</v>
      </c>
      <c r="H221" s="23">
        <v>2008</v>
      </c>
      <c r="I221" s="24">
        <v>2006</v>
      </c>
      <c r="J221" s="25">
        <v>2001</v>
      </c>
      <c r="K221" s="23">
        <v>2008</v>
      </c>
      <c r="L221" s="26">
        <v>2008</v>
      </c>
      <c r="M221" s="27">
        <v>2002</v>
      </c>
      <c r="N221" s="20">
        <v>2008</v>
      </c>
      <c r="O221" s="2" t="s">
        <v>86</v>
      </c>
    </row>
    <row r="222" spans="1:15" x14ac:dyDescent="0.25">
      <c r="A222" s="2" t="s">
        <v>218</v>
      </c>
      <c r="B222" s="18">
        <v>11</v>
      </c>
      <c r="C222" s="17">
        <v>0</v>
      </c>
      <c r="D222" s="19">
        <v>0</v>
      </c>
      <c r="E222" s="20">
        <v>0</v>
      </c>
      <c r="F222" s="21">
        <v>0</v>
      </c>
      <c r="G222" s="22">
        <v>0</v>
      </c>
      <c r="H222" s="23">
        <v>0</v>
      </c>
      <c r="I222" s="24">
        <v>0</v>
      </c>
      <c r="J222" s="25">
        <v>0</v>
      </c>
      <c r="K222" s="23">
        <v>1</v>
      </c>
      <c r="L222" s="26">
        <v>0</v>
      </c>
      <c r="M222" s="27">
        <v>0</v>
      </c>
      <c r="N222" s="20">
        <v>1</v>
      </c>
      <c r="O222" s="2" t="s">
        <v>218</v>
      </c>
    </row>
    <row r="223" spans="1:15" ht="15.75" thickBot="1" x14ac:dyDescent="0.3">
      <c r="A223" s="128" t="s">
        <v>86</v>
      </c>
      <c r="B223" s="89">
        <v>2005</v>
      </c>
      <c r="C223" s="90">
        <v>2005</v>
      </c>
      <c r="D223" s="91">
        <v>2005</v>
      </c>
      <c r="E223" s="92">
        <v>2004</v>
      </c>
      <c r="F223" s="93">
        <v>2004</v>
      </c>
      <c r="G223" s="94">
        <v>2002</v>
      </c>
      <c r="H223" s="95">
        <v>2007</v>
      </c>
      <c r="I223" s="96">
        <v>2008</v>
      </c>
      <c r="J223" s="97">
        <v>2006</v>
      </c>
      <c r="K223" s="95">
        <v>2002</v>
      </c>
      <c r="L223" s="98">
        <v>2004</v>
      </c>
      <c r="M223" s="99">
        <v>2008</v>
      </c>
      <c r="N223" s="92">
        <v>2007</v>
      </c>
      <c r="O223" s="128" t="s">
        <v>86</v>
      </c>
    </row>
    <row r="224" spans="1:15" ht="15.75" thickTop="1" x14ac:dyDescent="0.25">
      <c r="A224" s="62" t="s">
        <v>219</v>
      </c>
      <c r="B224" s="63">
        <f>SUM(C224:N224)</f>
        <v>6</v>
      </c>
      <c r="C224" s="64">
        <v>0</v>
      </c>
      <c r="D224" s="65">
        <v>0</v>
      </c>
      <c r="E224" s="66">
        <v>0</v>
      </c>
      <c r="F224" s="67">
        <v>1</v>
      </c>
      <c r="G224" s="68">
        <v>1</v>
      </c>
      <c r="H224" s="69">
        <v>0</v>
      </c>
      <c r="I224" s="70">
        <v>0</v>
      </c>
      <c r="J224" s="219">
        <v>1</v>
      </c>
      <c r="K224" s="69">
        <v>1</v>
      </c>
      <c r="L224" s="72">
        <v>1</v>
      </c>
      <c r="M224" s="73">
        <v>1</v>
      </c>
      <c r="N224" s="66">
        <v>0</v>
      </c>
      <c r="O224" s="62" t="s">
        <v>219</v>
      </c>
    </row>
    <row r="225" spans="1:15" x14ac:dyDescent="0.25">
      <c r="A225" s="2" t="s">
        <v>220</v>
      </c>
      <c r="B225" s="18">
        <f>SUM(C225:N225)</f>
        <v>58</v>
      </c>
      <c r="C225" s="17">
        <v>5</v>
      </c>
      <c r="D225" s="19">
        <v>6</v>
      </c>
      <c r="E225" s="20">
        <v>5</v>
      </c>
      <c r="F225" s="21">
        <v>4</v>
      </c>
      <c r="G225" s="22">
        <v>3</v>
      </c>
      <c r="H225" s="23">
        <v>4</v>
      </c>
      <c r="I225" s="24">
        <v>4</v>
      </c>
      <c r="J225" s="25">
        <v>4</v>
      </c>
      <c r="K225" s="23">
        <v>5</v>
      </c>
      <c r="L225" s="26">
        <v>6</v>
      </c>
      <c r="M225" s="27">
        <v>6</v>
      </c>
      <c r="N225" s="20">
        <v>6</v>
      </c>
      <c r="O225" s="2" t="s">
        <v>220</v>
      </c>
    </row>
    <row r="226" spans="1:15" x14ac:dyDescent="0.25">
      <c r="A226" s="15" t="s">
        <v>221</v>
      </c>
      <c r="B226" s="16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 t="s">
        <v>221</v>
      </c>
    </row>
    <row r="227" spans="1:15" x14ac:dyDescent="0.25">
      <c r="A227" s="3" t="s">
        <v>222</v>
      </c>
      <c r="B227" s="4"/>
      <c r="C227" s="5">
        <v>36</v>
      </c>
      <c r="D227" s="6">
        <v>33.840000000000003</v>
      </c>
      <c r="E227" s="7">
        <v>41.4</v>
      </c>
      <c r="F227" s="8">
        <v>27.36</v>
      </c>
      <c r="G227" s="229">
        <v>41.04</v>
      </c>
      <c r="H227" s="10">
        <v>36</v>
      </c>
      <c r="I227" s="11">
        <v>27</v>
      </c>
      <c r="J227" s="230">
        <v>36</v>
      </c>
      <c r="K227" s="10">
        <v>35</v>
      </c>
      <c r="L227" s="13">
        <v>41.76</v>
      </c>
      <c r="M227" s="14">
        <v>37.799999999999997</v>
      </c>
      <c r="N227" s="7">
        <v>30.24</v>
      </c>
      <c r="O227" s="3" t="s">
        <v>222</v>
      </c>
    </row>
    <row r="228" spans="1:15" x14ac:dyDescent="0.25">
      <c r="A228" s="36" t="s">
        <v>223</v>
      </c>
      <c r="B228" s="18">
        <v>77.400000000000006</v>
      </c>
      <c r="C228" s="17">
        <v>77.400000000000006</v>
      </c>
      <c r="D228" s="19">
        <v>55.4</v>
      </c>
      <c r="E228" s="20">
        <v>79.2</v>
      </c>
      <c r="F228" s="21">
        <v>48.6</v>
      </c>
      <c r="G228" s="177">
        <v>70.2</v>
      </c>
      <c r="H228" s="23">
        <v>56.88</v>
      </c>
      <c r="I228" s="24">
        <v>39.6</v>
      </c>
      <c r="J228" s="221">
        <v>44.28</v>
      </c>
      <c r="K228" s="23">
        <v>41</v>
      </c>
      <c r="L228" s="82">
        <v>39722</v>
      </c>
      <c r="M228" s="27">
        <v>47.2</v>
      </c>
      <c r="N228" s="222">
        <v>64.099999999999994</v>
      </c>
      <c r="O228" s="36" t="s">
        <v>223</v>
      </c>
    </row>
    <row r="229" spans="1:15" ht="15.75" thickBot="1" x14ac:dyDescent="0.3">
      <c r="A229" s="178" t="s">
        <v>89</v>
      </c>
      <c r="B229" s="51">
        <v>39100</v>
      </c>
      <c r="C229" s="52">
        <v>39100</v>
      </c>
      <c r="D229" s="53">
        <v>38025</v>
      </c>
      <c r="E229" s="54">
        <v>39145</v>
      </c>
      <c r="F229" s="55">
        <v>38105</v>
      </c>
      <c r="G229" s="56">
        <v>38857</v>
      </c>
      <c r="H229" s="57">
        <v>39252</v>
      </c>
      <c r="I229" s="58">
        <v>38170</v>
      </c>
      <c r="J229" s="59">
        <v>38946</v>
      </c>
      <c r="K229" s="57">
        <v>37886</v>
      </c>
      <c r="L229" s="60">
        <v>38650</v>
      </c>
      <c r="M229" s="61">
        <v>37928</v>
      </c>
      <c r="N229" s="54">
        <v>39081</v>
      </c>
      <c r="O229" s="178" t="s">
        <v>86</v>
      </c>
    </row>
    <row r="230" spans="1:15" ht="15.75" thickTop="1" x14ac:dyDescent="0.25">
      <c r="A230" s="62" t="s">
        <v>224</v>
      </c>
      <c r="B230" s="63"/>
      <c r="C230" s="64">
        <v>93.6</v>
      </c>
      <c r="D230" s="65">
        <v>90</v>
      </c>
      <c r="E230" s="66">
        <v>118.8</v>
      </c>
      <c r="F230" s="67">
        <v>72</v>
      </c>
      <c r="G230" s="68">
        <v>79.2</v>
      </c>
      <c r="H230" s="69">
        <v>61.2</v>
      </c>
      <c r="I230" s="70">
        <v>72</v>
      </c>
      <c r="J230" s="71">
        <v>75.599999999999994</v>
      </c>
      <c r="K230" s="69">
        <v>72</v>
      </c>
      <c r="L230" s="72">
        <v>86.4</v>
      </c>
      <c r="M230" s="73">
        <v>90</v>
      </c>
      <c r="N230" s="66">
        <v>68.400000000000006</v>
      </c>
      <c r="O230" s="62" t="s">
        <v>224</v>
      </c>
    </row>
    <row r="231" spans="1:15" x14ac:dyDescent="0.25">
      <c r="A231" s="36" t="s">
        <v>223</v>
      </c>
      <c r="B231" s="18">
        <v>180</v>
      </c>
      <c r="C231" s="17">
        <v>151</v>
      </c>
      <c r="D231" s="19">
        <v>151</v>
      </c>
      <c r="E231" s="20">
        <v>126</v>
      </c>
      <c r="F231" s="21">
        <v>180</v>
      </c>
      <c r="G231" s="22">
        <v>133</v>
      </c>
      <c r="H231" s="23">
        <v>108</v>
      </c>
      <c r="I231" s="24">
        <v>97</v>
      </c>
      <c r="J231" s="25">
        <v>108</v>
      </c>
      <c r="K231" s="23">
        <v>108</v>
      </c>
      <c r="L231" s="26">
        <v>180</v>
      </c>
      <c r="M231" s="27">
        <v>122</v>
      </c>
      <c r="N231" s="20">
        <v>148</v>
      </c>
      <c r="O231" s="36" t="s">
        <v>223</v>
      </c>
    </row>
    <row r="232" spans="1:15" x14ac:dyDescent="0.25">
      <c r="A232" s="36" t="s">
        <v>86</v>
      </c>
      <c r="B232" s="18">
        <v>1949</v>
      </c>
      <c r="C232" s="17">
        <v>1966</v>
      </c>
      <c r="D232" s="19">
        <v>1990</v>
      </c>
      <c r="E232" s="20">
        <v>1984</v>
      </c>
      <c r="F232" s="21">
        <v>1949</v>
      </c>
      <c r="G232" s="22">
        <v>1949</v>
      </c>
      <c r="H232" s="23">
        <v>1993</v>
      </c>
      <c r="I232" s="80" t="s">
        <v>99</v>
      </c>
      <c r="J232" s="25">
        <v>1949</v>
      </c>
      <c r="K232" s="23" t="s">
        <v>99</v>
      </c>
      <c r="L232" s="26">
        <v>1949</v>
      </c>
      <c r="M232" s="27" t="s">
        <v>99</v>
      </c>
      <c r="N232" s="20">
        <v>2004</v>
      </c>
      <c r="O232" s="36" t="s">
        <v>86</v>
      </c>
    </row>
    <row r="233" spans="1:15" x14ac:dyDescent="0.25">
      <c r="A233" s="16" t="s">
        <v>225</v>
      </c>
      <c r="B233" s="16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6" t="s">
        <v>225</v>
      </c>
    </row>
    <row r="234" spans="1:15" x14ac:dyDescent="0.25">
      <c r="A234" s="3" t="s">
        <v>389</v>
      </c>
      <c r="B234" s="4">
        <f>SUM(C234:N234)</f>
        <v>27</v>
      </c>
      <c r="C234" s="5">
        <v>0</v>
      </c>
      <c r="D234" s="6">
        <v>0</v>
      </c>
      <c r="E234" s="7">
        <v>5.5</v>
      </c>
      <c r="F234" s="8">
        <v>4.5</v>
      </c>
      <c r="G234" s="9">
        <v>2.5</v>
      </c>
      <c r="H234" s="10">
        <v>4.5</v>
      </c>
      <c r="I234" s="11">
        <v>0</v>
      </c>
      <c r="J234" s="12">
        <v>0</v>
      </c>
      <c r="K234" s="10">
        <v>2</v>
      </c>
      <c r="L234" s="13">
        <v>1</v>
      </c>
      <c r="M234" s="14">
        <v>2</v>
      </c>
      <c r="N234" s="7">
        <v>5</v>
      </c>
      <c r="O234" s="3" t="s">
        <v>389</v>
      </c>
    </row>
    <row r="235" spans="1:15" x14ac:dyDescent="0.25">
      <c r="A235" s="36" t="s">
        <v>227</v>
      </c>
      <c r="B235" s="18">
        <f>SUM(C235:N235)</f>
        <v>22.908571428571427</v>
      </c>
      <c r="C235" s="247">
        <v>0.9285714285714286</v>
      </c>
      <c r="D235" s="248">
        <v>2.5</v>
      </c>
      <c r="E235" s="249">
        <v>1.7857142857142858</v>
      </c>
      <c r="F235" s="250">
        <v>3.5742857142857143</v>
      </c>
      <c r="G235" s="251">
        <v>2.5028571428571427</v>
      </c>
      <c r="H235" s="252">
        <v>2.5742857142857143</v>
      </c>
      <c r="I235" s="253">
        <v>0.5714285714285714</v>
      </c>
      <c r="J235" s="254">
        <v>1.8571428571428572</v>
      </c>
      <c r="K235" s="252">
        <v>1.9314285714285713</v>
      </c>
      <c r="L235" s="255">
        <v>1.1457142857142857</v>
      </c>
      <c r="M235" s="256">
        <v>1.8228571428571427</v>
      </c>
      <c r="N235" s="249">
        <v>1.7142857142857142</v>
      </c>
      <c r="O235" s="36" t="s">
        <v>227</v>
      </c>
    </row>
    <row r="236" spans="1:15" x14ac:dyDescent="0.25">
      <c r="A236" s="36" t="s">
        <v>228</v>
      </c>
      <c r="B236" s="18" t="s">
        <v>441</v>
      </c>
      <c r="C236" s="179" t="s">
        <v>391</v>
      </c>
      <c r="D236" s="19" t="s">
        <v>392</v>
      </c>
      <c r="E236" s="33" t="s">
        <v>462</v>
      </c>
      <c r="F236" s="21" t="s">
        <v>443</v>
      </c>
      <c r="G236" s="22" t="s">
        <v>444</v>
      </c>
      <c r="H236" s="23" t="s">
        <v>423</v>
      </c>
      <c r="I236" s="24" t="s">
        <v>234</v>
      </c>
      <c r="J236" s="85" t="s">
        <v>445</v>
      </c>
      <c r="K236" s="271" t="s">
        <v>444</v>
      </c>
      <c r="L236" s="26" t="s">
        <v>446</v>
      </c>
      <c r="M236" s="27" t="s">
        <v>237</v>
      </c>
      <c r="N236" s="33" t="s">
        <v>463</v>
      </c>
      <c r="O236" s="36" t="s">
        <v>228</v>
      </c>
    </row>
    <row r="237" spans="1:15" ht="15.75" thickBot="1" x14ac:dyDescent="0.3">
      <c r="A237" s="152" t="s">
        <v>239</v>
      </c>
      <c r="B237" s="89" t="s">
        <v>240</v>
      </c>
      <c r="C237" s="90" t="s">
        <v>464</v>
      </c>
      <c r="D237" s="91" t="s">
        <v>464</v>
      </c>
      <c r="E237" s="92" t="s">
        <v>241</v>
      </c>
      <c r="F237" s="93" t="s">
        <v>354</v>
      </c>
      <c r="G237" s="94" t="s">
        <v>244</v>
      </c>
      <c r="H237" s="95" t="s">
        <v>244</v>
      </c>
      <c r="I237" s="96" t="s">
        <v>464</v>
      </c>
      <c r="J237" s="273" t="s">
        <v>464</v>
      </c>
      <c r="K237" s="95" t="s">
        <v>353</v>
      </c>
      <c r="L237" s="98" t="s">
        <v>353</v>
      </c>
      <c r="M237" s="99" t="s">
        <v>246</v>
      </c>
      <c r="N237" s="92" t="s">
        <v>242</v>
      </c>
      <c r="O237" s="152" t="s">
        <v>239</v>
      </c>
    </row>
    <row r="238" spans="1:15" ht="15.75" thickTop="1" x14ac:dyDescent="0.25">
      <c r="A238" s="62" t="s">
        <v>396</v>
      </c>
      <c r="B238" s="63">
        <f>SUM(C238:N238)</f>
        <v>1</v>
      </c>
      <c r="C238" s="64">
        <v>0</v>
      </c>
      <c r="D238" s="65">
        <v>0</v>
      </c>
      <c r="E238" s="66">
        <v>0</v>
      </c>
      <c r="F238" s="67">
        <v>0</v>
      </c>
      <c r="G238" s="68">
        <v>0</v>
      </c>
      <c r="H238" s="69">
        <v>0</v>
      </c>
      <c r="I238" s="70">
        <v>0</v>
      </c>
      <c r="J238" s="71">
        <v>0</v>
      </c>
      <c r="K238" s="69">
        <v>0</v>
      </c>
      <c r="L238" s="72">
        <v>0</v>
      </c>
      <c r="M238" s="73">
        <v>0</v>
      </c>
      <c r="N238" s="66">
        <v>1</v>
      </c>
      <c r="O238" s="62" t="s">
        <v>396</v>
      </c>
    </row>
    <row r="239" spans="1:15" x14ac:dyDescent="0.25">
      <c r="A239" s="36" t="s">
        <v>248</v>
      </c>
      <c r="B239" s="18">
        <f>SUM(C239:N239)</f>
        <v>24.437142857142859</v>
      </c>
      <c r="C239" s="247">
        <v>1.0714285714285714</v>
      </c>
      <c r="D239" s="248">
        <v>2.5742857142857143</v>
      </c>
      <c r="E239" s="249">
        <v>4.0685714285714285</v>
      </c>
      <c r="F239" s="250">
        <v>5.3571428571428568</v>
      </c>
      <c r="G239" s="251">
        <v>2.64</v>
      </c>
      <c r="H239" s="252">
        <v>1.2171428571428571</v>
      </c>
      <c r="I239" s="253">
        <v>0.5</v>
      </c>
      <c r="J239" s="254">
        <v>2.0742857142857143</v>
      </c>
      <c r="K239" s="252">
        <v>1.7885714285714285</v>
      </c>
      <c r="L239" s="255">
        <v>0.57428571428571418</v>
      </c>
      <c r="M239" s="256">
        <v>0.42857142857142855</v>
      </c>
      <c r="N239" s="249">
        <v>2.1428571428571428</v>
      </c>
      <c r="O239" s="36" t="s">
        <v>248</v>
      </c>
    </row>
    <row r="240" spans="1:15" x14ac:dyDescent="0.25">
      <c r="A240" s="36" t="s">
        <v>249</v>
      </c>
      <c r="B240" s="18" t="s">
        <v>250</v>
      </c>
      <c r="C240" s="17" t="s">
        <v>251</v>
      </c>
      <c r="D240" s="19" t="s">
        <v>252</v>
      </c>
      <c r="E240" s="20" t="s">
        <v>253</v>
      </c>
      <c r="F240" s="21" t="s">
        <v>254</v>
      </c>
      <c r="G240" s="22" t="s">
        <v>255</v>
      </c>
      <c r="H240" s="23" t="s">
        <v>256</v>
      </c>
      <c r="I240" s="24" t="s">
        <v>257</v>
      </c>
      <c r="J240" s="25" t="s">
        <v>258</v>
      </c>
      <c r="K240" s="23" t="s">
        <v>259</v>
      </c>
      <c r="L240" s="26" t="s">
        <v>260</v>
      </c>
      <c r="M240" s="27" t="s">
        <v>261</v>
      </c>
      <c r="N240" s="20" t="s">
        <v>262</v>
      </c>
      <c r="O240" s="36" t="s">
        <v>249</v>
      </c>
    </row>
    <row r="241" spans="1:15" ht="15.75" thickBot="1" x14ac:dyDescent="0.3">
      <c r="A241" s="152" t="s">
        <v>263</v>
      </c>
      <c r="B241" s="89" t="s">
        <v>395</v>
      </c>
      <c r="C241" s="90" t="s">
        <v>464</v>
      </c>
      <c r="D241" s="91" t="s">
        <v>464</v>
      </c>
      <c r="E241" s="274" t="s">
        <v>464</v>
      </c>
      <c r="F241" s="93" t="s">
        <v>464</v>
      </c>
      <c r="G241" s="94" t="s">
        <v>464</v>
      </c>
      <c r="H241" s="95" t="s">
        <v>464</v>
      </c>
      <c r="I241" s="96" t="s">
        <v>464</v>
      </c>
      <c r="J241" s="273" t="s">
        <v>464</v>
      </c>
      <c r="K241" s="95" t="s">
        <v>464</v>
      </c>
      <c r="L241" s="98" t="s">
        <v>464</v>
      </c>
      <c r="M241" s="275" t="s">
        <v>464</v>
      </c>
      <c r="N241" s="92" t="s">
        <v>397</v>
      </c>
      <c r="O241" s="152" t="s">
        <v>263</v>
      </c>
    </row>
    <row r="242" spans="1:15" ht="15.75" thickTop="1" x14ac:dyDescent="0.25">
      <c r="A242" s="62" t="s">
        <v>399</v>
      </c>
      <c r="B242" s="63">
        <f>SUM(C242:N242)</f>
        <v>64.5</v>
      </c>
      <c r="C242" s="64">
        <v>2</v>
      </c>
      <c r="D242" s="65">
        <v>9.5</v>
      </c>
      <c r="E242" s="66">
        <v>1</v>
      </c>
      <c r="F242" s="67">
        <v>7.5</v>
      </c>
      <c r="G242" s="68">
        <v>15</v>
      </c>
      <c r="H242" s="69">
        <v>3.5</v>
      </c>
      <c r="I242" s="70">
        <v>2</v>
      </c>
      <c r="J242" s="71">
        <v>1</v>
      </c>
      <c r="K242" s="69">
        <v>11</v>
      </c>
      <c r="L242" s="72">
        <v>2</v>
      </c>
      <c r="M242" s="73">
        <v>4</v>
      </c>
      <c r="N242" s="66">
        <v>6</v>
      </c>
      <c r="O242" s="62" t="s">
        <v>357</v>
      </c>
    </row>
    <row r="243" spans="1:15" x14ac:dyDescent="0.25">
      <c r="A243" s="36" t="s">
        <v>269</v>
      </c>
      <c r="B243" s="18">
        <f>SUM(C243:N243)</f>
        <v>34.508571428571429</v>
      </c>
      <c r="C243" s="247">
        <v>2.4971428571428573</v>
      </c>
      <c r="D243" s="248">
        <v>2.5</v>
      </c>
      <c r="E243" s="249">
        <v>3.5</v>
      </c>
      <c r="F243" s="250">
        <v>3.1428571428571428</v>
      </c>
      <c r="G243" s="251">
        <v>1.3599999999999999</v>
      </c>
      <c r="H243" s="252">
        <v>2.9314285714285715</v>
      </c>
      <c r="I243" s="253">
        <v>1.9285714285714286</v>
      </c>
      <c r="J243" s="254">
        <v>1.7171428571428571</v>
      </c>
      <c r="K243" s="252">
        <v>3.14</v>
      </c>
      <c r="L243" s="255">
        <v>4.9285714285714288</v>
      </c>
      <c r="M243" s="256">
        <v>2.0028571428571427</v>
      </c>
      <c r="N243" s="249">
        <v>4.8600000000000003</v>
      </c>
      <c r="O243" s="36" t="s">
        <v>269</v>
      </c>
    </row>
    <row r="244" spans="1:15" x14ac:dyDescent="0.25">
      <c r="A244" s="36" t="s">
        <v>270</v>
      </c>
      <c r="B244" s="18" t="s">
        <v>271</v>
      </c>
      <c r="C244" s="17" t="s">
        <v>425</v>
      </c>
      <c r="D244" s="19" t="s">
        <v>465</v>
      </c>
      <c r="E244" s="20" t="s">
        <v>427</v>
      </c>
      <c r="F244" s="21" t="s">
        <v>449</v>
      </c>
      <c r="G244" s="22" t="s">
        <v>466</v>
      </c>
      <c r="H244" s="23" t="s">
        <v>428</v>
      </c>
      <c r="I244" s="24" t="s">
        <v>428</v>
      </c>
      <c r="J244" s="25" t="s">
        <v>238</v>
      </c>
      <c r="K244" s="23" t="s">
        <v>467</v>
      </c>
      <c r="L244" s="26" t="s">
        <v>276</v>
      </c>
      <c r="M244" s="27" t="s">
        <v>277</v>
      </c>
      <c r="N244" s="33" t="s">
        <v>468</v>
      </c>
      <c r="O244" s="36" t="s">
        <v>270</v>
      </c>
    </row>
    <row r="245" spans="1:15" ht="15.75" thickBot="1" x14ac:dyDescent="0.3">
      <c r="A245" s="152" t="s">
        <v>279</v>
      </c>
      <c r="B245" s="89" t="s">
        <v>280</v>
      </c>
      <c r="C245" s="90" t="s">
        <v>447</v>
      </c>
      <c r="D245" s="91" t="s">
        <v>241</v>
      </c>
      <c r="E245" s="92" t="s">
        <v>246</v>
      </c>
      <c r="F245" s="93" t="s">
        <v>241</v>
      </c>
      <c r="G245" s="94" t="s">
        <v>242</v>
      </c>
      <c r="H245" s="95" t="s">
        <v>354</v>
      </c>
      <c r="I245" s="96" t="s">
        <v>241</v>
      </c>
      <c r="J245" s="97" t="s">
        <v>424</v>
      </c>
      <c r="K245" s="95" t="s">
        <v>245</v>
      </c>
      <c r="L245" s="98" t="s">
        <v>245</v>
      </c>
      <c r="M245" s="99" t="s">
        <v>424</v>
      </c>
      <c r="N245" s="92" t="s">
        <v>401</v>
      </c>
      <c r="O245" s="152" t="s">
        <v>279</v>
      </c>
    </row>
    <row r="246" spans="1:15" ht="15.75" thickTop="1" x14ac:dyDescent="0.25">
      <c r="A246" s="62" t="s">
        <v>402</v>
      </c>
      <c r="B246" s="63">
        <f>SUM(C246:N246)</f>
        <v>31</v>
      </c>
      <c r="C246" s="64">
        <v>5</v>
      </c>
      <c r="D246" s="65">
        <v>5</v>
      </c>
      <c r="E246" s="66">
        <v>0.5</v>
      </c>
      <c r="F246" s="67">
        <v>1.5</v>
      </c>
      <c r="G246" s="68">
        <v>4</v>
      </c>
      <c r="H246" s="69">
        <v>0</v>
      </c>
      <c r="I246" s="70">
        <v>2.5</v>
      </c>
      <c r="J246" s="71">
        <v>1.5</v>
      </c>
      <c r="K246" s="69">
        <v>2</v>
      </c>
      <c r="L246" s="72">
        <v>3.5</v>
      </c>
      <c r="M246" s="73">
        <v>4</v>
      </c>
      <c r="N246" s="66">
        <v>1.5</v>
      </c>
      <c r="O246" s="62" t="s">
        <v>402</v>
      </c>
    </row>
    <row r="247" spans="1:15" x14ac:dyDescent="0.25">
      <c r="A247" s="36" t="s">
        <v>282</v>
      </c>
      <c r="B247" s="18">
        <f>SUM(C247:N247)</f>
        <v>35.011428571428567</v>
      </c>
      <c r="C247" s="247">
        <v>4.3571428571428568</v>
      </c>
      <c r="D247" s="248">
        <v>2.2171428571428571</v>
      </c>
      <c r="E247" s="249">
        <v>3.7857142857142856</v>
      </c>
      <c r="F247" s="250">
        <v>2.3571428571428572</v>
      </c>
      <c r="G247" s="251">
        <v>1.6428571428571428</v>
      </c>
      <c r="H247" s="252">
        <v>1.9314285714285713</v>
      </c>
      <c r="I247" s="253">
        <v>2.36</v>
      </c>
      <c r="J247" s="254">
        <v>1.2171428571428571</v>
      </c>
      <c r="K247" s="252">
        <v>2.64</v>
      </c>
      <c r="L247" s="255">
        <v>5.0714285714285712</v>
      </c>
      <c r="M247" s="256">
        <v>4.2142857142857144</v>
      </c>
      <c r="N247" s="249">
        <v>3.2171428571428571</v>
      </c>
      <c r="O247" s="36" t="s">
        <v>282</v>
      </c>
    </row>
    <row r="248" spans="1:15" x14ac:dyDescent="0.25">
      <c r="A248" s="36" t="s">
        <v>283</v>
      </c>
      <c r="B248" s="18" t="s">
        <v>284</v>
      </c>
      <c r="C248" s="17" t="s">
        <v>429</v>
      </c>
      <c r="D248" s="19" t="s">
        <v>451</v>
      </c>
      <c r="E248" s="20" t="s">
        <v>391</v>
      </c>
      <c r="F248" s="21" t="s">
        <v>360</v>
      </c>
      <c r="G248" s="22" t="s">
        <v>469</v>
      </c>
      <c r="H248" s="23" t="s">
        <v>360</v>
      </c>
      <c r="I248" s="24" t="s">
        <v>358</v>
      </c>
      <c r="J248" s="85" t="s">
        <v>452</v>
      </c>
      <c r="K248" s="23" t="s">
        <v>431</v>
      </c>
      <c r="L248" s="26" t="s">
        <v>427</v>
      </c>
      <c r="M248" s="27" t="s">
        <v>259</v>
      </c>
      <c r="N248" s="20" t="s">
        <v>453</v>
      </c>
      <c r="O248" s="36" t="s">
        <v>283</v>
      </c>
    </row>
    <row r="249" spans="1:15" ht="15.75" thickBot="1" x14ac:dyDescent="0.3">
      <c r="A249" s="152" t="s">
        <v>287</v>
      </c>
      <c r="B249" s="89" t="s">
        <v>288</v>
      </c>
      <c r="C249" s="90" t="s">
        <v>454</v>
      </c>
      <c r="D249" s="91" t="s">
        <v>353</v>
      </c>
      <c r="E249" s="274" t="s">
        <v>470</v>
      </c>
      <c r="F249" s="93" t="s">
        <v>432</v>
      </c>
      <c r="G249" s="94" t="s">
        <v>242</v>
      </c>
      <c r="H249" s="95" t="s">
        <v>464</v>
      </c>
      <c r="I249" s="96" t="s">
        <v>242</v>
      </c>
      <c r="J249" s="97" t="s">
        <v>242</v>
      </c>
      <c r="K249" s="95" t="s">
        <v>246</v>
      </c>
      <c r="L249" s="98" t="s">
        <v>235</v>
      </c>
      <c r="M249" s="99" t="s">
        <v>245</v>
      </c>
      <c r="N249" s="92" t="s">
        <v>245</v>
      </c>
      <c r="O249" s="152" t="s">
        <v>287</v>
      </c>
    </row>
    <row r="250" spans="1:15" ht="15.75" thickTop="1" x14ac:dyDescent="0.25">
      <c r="A250" s="62" t="s">
        <v>404</v>
      </c>
      <c r="B250" s="63">
        <f>SUM(C250:N250)</f>
        <v>75.5</v>
      </c>
      <c r="C250" s="64">
        <v>11</v>
      </c>
      <c r="D250" s="65">
        <v>6.5</v>
      </c>
      <c r="E250" s="66">
        <v>9</v>
      </c>
      <c r="F250" s="67">
        <v>4.5</v>
      </c>
      <c r="G250" s="68">
        <v>3</v>
      </c>
      <c r="H250" s="69">
        <v>1.5</v>
      </c>
      <c r="I250" s="70">
        <v>4.5</v>
      </c>
      <c r="J250" s="71">
        <v>7</v>
      </c>
      <c r="K250" s="69">
        <v>6.5</v>
      </c>
      <c r="L250" s="72">
        <v>9</v>
      </c>
      <c r="M250" s="73">
        <v>9</v>
      </c>
      <c r="N250" s="66">
        <v>4</v>
      </c>
      <c r="O250" s="62" t="s">
        <v>404</v>
      </c>
    </row>
    <row r="251" spans="1:15" x14ac:dyDescent="0.25">
      <c r="A251" s="36" t="s">
        <v>290</v>
      </c>
      <c r="B251" s="18">
        <f>SUM(C251:N251)</f>
        <v>41.077142857142853</v>
      </c>
      <c r="C251" s="247">
        <v>5.7885714285714283</v>
      </c>
      <c r="D251" s="248">
        <v>2.4285714285714284</v>
      </c>
      <c r="E251" s="249">
        <v>3.2857142857142856</v>
      </c>
      <c r="F251" s="250">
        <v>2.36</v>
      </c>
      <c r="G251" s="251">
        <v>3</v>
      </c>
      <c r="H251" s="252">
        <v>1.8571428571428572</v>
      </c>
      <c r="I251" s="253">
        <v>2.1428571428571428</v>
      </c>
      <c r="J251" s="254">
        <v>2.3571428571428572</v>
      </c>
      <c r="K251" s="252">
        <v>2.4285714285714284</v>
      </c>
      <c r="L251" s="255">
        <v>5.2857142857142856</v>
      </c>
      <c r="M251" s="256">
        <v>5.2857142857142856</v>
      </c>
      <c r="N251" s="249">
        <v>4.8571428571428568</v>
      </c>
      <c r="O251" s="36" t="s">
        <v>290</v>
      </c>
    </row>
    <row r="252" spans="1:15" x14ac:dyDescent="0.25">
      <c r="A252" s="36" t="s">
        <v>291</v>
      </c>
      <c r="B252" s="18" t="s">
        <v>405</v>
      </c>
      <c r="C252" s="17" t="s">
        <v>467</v>
      </c>
      <c r="D252" s="19" t="s">
        <v>471</v>
      </c>
      <c r="E252" s="33" t="s">
        <v>472</v>
      </c>
      <c r="F252" s="21" t="s">
        <v>407</v>
      </c>
      <c r="G252" s="22" t="s">
        <v>403</v>
      </c>
      <c r="H252" s="23" t="s">
        <v>445</v>
      </c>
      <c r="I252" s="24" t="s">
        <v>453</v>
      </c>
      <c r="J252" s="85" t="s">
        <v>473</v>
      </c>
      <c r="K252" s="23" t="s">
        <v>471</v>
      </c>
      <c r="L252" s="26" t="s">
        <v>409</v>
      </c>
      <c r="M252" s="276" t="s">
        <v>472</v>
      </c>
      <c r="N252" s="20" t="s">
        <v>435</v>
      </c>
      <c r="O252" s="36" t="s">
        <v>291</v>
      </c>
    </row>
    <row r="253" spans="1:15" ht="15.75" thickBot="1" x14ac:dyDescent="0.3">
      <c r="A253" s="152" t="s">
        <v>295</v>
      </c>
      <c r="B253" s="89" t="s">
        <v>296</v>
      </c>
      <c r="C253" s="90" t="s">
        <v>436</v>
      </c>
      <c r="D253" s="91" t="s">
        <v>354</v>
      </c>
      <c r="E253" s="92" t="s">
        <v>366</v>
      </c>
      <c r="F253" s="93" t="s">
        <v>448</v>
      </c>
      <c r="G253" s="94" t="s">
        <v>231</v>
      </c>
      <c r="H253" s="95" t="s">
        <v>242</v>
      </c>
      <c r="I253" s="96" t="s">
        <v>354</v>
      </c>
      <c r="J253" s="97" t="s">
        <v>242</v>
      </c>
      <c r="K253" s="95" t="s">
        <v>243</v>
      </c>
      <c r="L253" s="98" t="s">
        <v>235</v>
      </c>
      <c r="M253" s="99" t="s">
        <v>245</v>
      </c>
      <c r="N253" s="92" t="s">
        <v>245</v>
      </c>
      <c r="O253" s="152" t="s">
        <v>295</v>
      </c>
    </row>
    <row r="254" spans="1:15" ht="15.75" thickTop="1" x14ac:dyDescent="0.25">
      <c r="A254" s="62" t="s">
        <v>410</v>
      </c>
      <c r="B254" s="63">
        <f>SUM(C254:N254)</f>
        <v>45</v>
      </c>
      <c r="C254" s="64">
        <v>9</v>
      </c>
      <c r="D254" s="65">
        <v>4.5</v>
      </c>
      <c r="E254" s="66">
        <v>3.5</v>
      </c>
      <c r="F254" s="67">
        <v>2.5</v>
      </c>
      <c r="G254" s="68">
        <v>0</v>
      </c>
      <c r="H254" s="69">
        <v>2</v>
      </c>
      <c r="I254" s="70">
        <v>5.5</v>
      </c>
      <c r="J254" s="71">
        <v>7.5</v>
      </c>
      <c r="K254" s="69">
        <v>2.5</v>
      </c>
      <c r="L254" s="72">
        <v>4</v>
      </c>
      <c r="M254" s="73">
        <v>2.5</v>
      </c>
      <c r="N254" s="66">
        <v>1.5</v>
      </c>
      <c r="O254" s="62" t="s">
        <v>410</v>
      </c>
    </row>
    <row r="255" spans="1:15" x14ac:dyDescent="0.25">
      <c r="A255" s="36" t="s">
        <v>299</v>
      </c>
      <c r="B255" s="18">
        <f>SUM(C255:N255)</f>
        <v>61.58</v>
      </c>
      <c r="C255" s="247">
        <v>7.5714285714285712</v>
      </c>
      <c r="D255" s="248">
        <v>5.5714285714285712</v>
      </c>
      <c r="E255" s="249">
        <v>4.2828571428571429</v>
      </c>
      <c r="F255" s="250">
        <v>3.5</v>
      </c>
      <c r="G255" s="251">
        <v>5.0742857142857147</v>
      </c>
      <c r="H255" s="252">
        <v>4.0714285714285712</v>
      </c>
      <c r="I255" s="253">
        <v>5.7142857142857144</v>
      </c>
      <c r="J255" s="254">
        <v>5.0028571428571427</v>
      </c>
      <c r="K255" s="252">
        <v>4.2857142857142856</v>
      </c>
      <c r="L255" s="255">
        <v>6.1457142857142859</v>
      </c>
      <c r="M255" s="256">
        <v>5.145714285714285</v>
      </c>
      <c r="N255" s="249">
        <v>5.2142857142857144</v>
      </c>
      <c r="O255" s="36" t="s">
        <v>299</v>
      </c>
    </row>
    <row r="256" spans="1:15" x14ac:dyDescent="0.25">
      <c r="A256" s="36" t="s">
        <v>300</v>
      </c>
      <c r="B256" s="18" t="s">
        <v>301</v>
      </c>
      <c r="C256" s="17" t="s">
        <v>368</v>
      </c>
      <c r="D256" s="19" t="s">
        <v>369</v>
      </c>
      <c r="E256" s="20" t="s">
        <v>370</v>
      </c>
      <c r="F256" s="21" t="s">
        <v>251</v>
      </c>
      <c r="G256" s="22" t="s">
        <v>302</v>
      </c>
      <c r="H256" s="23" t="s">
        <v>252</v>
      </c>
      <c r="I256" s="24" t="s">
        <v>253</v>
      </c>
      <c r="J256" s="25" t="s">
        <v>303</v>
      </c>
      <c r="K256" s="23" t="s">
        <v>392</v>
      </c>
      <c r="L256" s="26" t="s">
        <v>280</v>
      </c>
      <c r="M256" s="27" t="s">
        <v>275</v>
      </c>
      <c r="N256" s="20" t="s">
        <v>304</v>
      </c>
      <c r="O256" s="36" t="s">
        <v>300</v>
      </c>
    </row>
    <row r="257" spans="1:15" ht="15.75" thickBot="1" x14ac:dyDescent="0.3">
      <c r="A257" s="152" t="s">
        <v>305</v>
      </c>
      <c r="B257" s="89" t="s">
        <v>411</v>
      </c>
      <c r="C257" s="90" t="s">
        <v>436</v>
      </c>
      <c r="D257" s="91" t="s">
        <v>437</v>
      </c>
      <c r="E257" s="92" t="s">
        <v>412</v>
      </c>
      <c r="F257" s="93" t="s">
        <v>447</v>
      </c>
      <c r="G257" s="94" t="s">
        <v>464</v>
      </c>
      <c r="H257" s="95" t="s">
        <v>438</v>
      </c>
      <c r="I257" s="96" t="s">
        <v>412</v>
      </c>
      <c r="J257" s="97" t="s">
        <v>243</v>
      </c>
      <c r="K257" s="95" t="s">
        <v>261</v>
      </c>
      <c r="L257" s="98" t="s">
        <v>455</v>
      </c>
      <c r="M257" s="275" t="s">
        <v>474</v>
      </c>
      <c r="N257" s="274" t="s">
        <v>475</v>
      </c>
      <c r="O257" s="152" t="s">
        <v>305</v>
      </c>
    </row>
    <row r="258" spans="1:15" ht="15.75" thickTop="1" x14ac:dyDescent="0.25">
      <c r="A258" s="62" t="s">
        <v>414</v>
      </c>
      <c r="B258" s="63">
        <f>SUM(C258:N258)</f>
        <v>101</v>
      </c>
      <c r="C258" s="64">
        <v>3</v>
      </c>
      <c r="D258" s="65">
        <v>3.5</v>
      </c>
      <c r="E258" s="66">
        <v>11.5</v>
      </c>
      <c r="F258" s="67">
        <v>8.5</v>
      </c>
      <c r="G258" s="68">
        <v>2</v>
      </c>
      <c r="H258" s="69">
        <v>17</v>
      </c>
      <c r="I258" s="70">
        <v>15.5</v>
      </c>
      <c r="J258" s="71">
        <v>12.5</v>
      </c>
      <c r="K258" s="69">
        <v>4.5</v>
      </c>
      <c r="L258" s="72">
        <v>10</v>
      </c>
      <c r="M258" s="73">
        <v>6.5</v>
      </c>
      <c r="N258" s="66">
        <v>6.5</v>
      </c>
      <c r="O258" s="62" t="s">
        <v>414</v>
      </c>
    </row>
    <row r="259" spans="1:15" x14ac:dyDescent="0.25">
      <c r="A259" s="36" t="s">
        <v>312</v>
      </c>
      <c r="B259" s="18">
        <f>SUM(C259:N259)</f>
        <v>69.502857142857138</v>
      </c>
      <c r="C259" s="247">
        <v>3.8542857142857145</v>
      </c>
      <c r="D259" s="248">
        <v>5.2171428571428562</v>
      </c>
      <c r="E259" s="249">
        <v>4.7857142857142856</v>
      </c>
      <c r="F259" s="250">
        <v>6.645714285714285</v>
      </c>
      <c r="G259" s="251">
        <v>8.4971428571428582</v>
      </c>
      <c r="H259" s="252">
        <v>9.1457142857142859</v>
      </c>
      <c r="I259" s="253">
        <v>9.925714285714287</v>
      </c>
      <c r="J259" s="254">
        <v>7.3571428571428568</v>
      </c>
      <c r="K259" s="252">
        <v>5.5</v>
      </c>
      <c r="L259" s="255">
        <v>2.6457142857142855</v>
      </c>
      <c r="M259" s="256">
        <v>3.1457142857142855</v>
      </c>
      <c r="N259" s="249">
        <v>2.7828571428571429</v>
      </c>
      <c r="O259" s="36" t="s">
        <v>312</v>
      </c>
    </row>
    <row r="260" spans="1:15" x14ac:dyDescent="0.25">
      <c r="A260" s="36" t="s">
        <v>313</v>
      </c>
      <c r="B260" s="18" t="s">
        <v>415</v>
      </c>
      <c r="C260" s="17" t="s">
        <v>403</v>
      </c>
      <c r="D260" s="19" t="s">
        <v>315</v>
      </c>
      <c r="E260" s="33" t="s">
        <v>476</v>
      </c>
      <c r="F260" s="21" t="s">
        <v>435</v>
      </c>
      <c r="G260" s="22" t="s">
        <v>317</v>
      </c>
      <c r="H260" s="23" t="s">
        <v>477</v>
      </c>
      <c r="I260" s="24" t="s">
        <v>457</v>
      </c>
      <c r="J260" s="25" t="s">
        <v>439</v>
      </c>
      <c r="K260" s="23" t="s">
        <v>377</v>
      </c>
      <c r="L260" s="26" t="s">
        <v>478</v>
      </c>
      <c r="M260" s="276" t="s">
        <v>471</v>
      </c>
      <c r="N260" s="33" t="s">
        <v>471</v>
      </c>
      <c r="O260" s="36" t="s">
        <v>313</v>
      </c>
    </row>
    <row r="261" spans="1:15" ht="15.75" thickBot="1" x14ac:dyDescent="0.3">
      <c r="A261" s="152" t="s">
        <v>320</v>
      </c>
      <c r="B261" s="89" t="s">
        <v>321</v>
      </c>
      <c r="C261" s="90" t="s">
        <v>260</v>
      </c>
      <c r="D261" s="91" t="s">
        <v>235</v>
      </c>
      <c r="E261" s="92" t="s">
        <v>230</v>
      </c>
      <c r="F261" s="93" t="s">
        <v>232</v>
      </c>
      <c r="G261" s="94" t="s">
        <v>479</v>
      </c>
      <c r="H261" s="95" t="s">
        <v>319</v>
      </c>
      <c r="I261" s="96" t="s">
        <v>322</v>
      </c>
      <c r="J261" s="97" t="s">
        <v>243</v>
      </c>
      <c r="K261" s="95" t="s">
        <v>243</v>
      </c>
      <c r="L261" s="98" t="s">
        <v>413</v>
      </c>
      <c r="M261" s="99" t="s">
        <v>230</v>
      </c>
      <c r="N261" s="92" t="s">
        <v>432</v>
      </c>
      <c r="O261" s="152" t="s">
        <v>320</v>
      </c>
    </row>
    <row r="262" spans="1:15" ht="15.75" thickTop="1" x14ac:dyDescent="0.25">
      <c r="A262" s="62" t="s">
        <v>419</v>
      </c>
      <c r="B262" s="63">
        <f>SUM(C262:N262)</f>
        <v>6.5</v>
      </c>
      <c r="C262" s="64">
        <v>1</v>
      </c>
      <c r="D262" s="65">
        <v>0</v>
      </c>
      <c r="E262" s="66">
        <v>0</v>
      </c>
      <c r="F262" s="67">
        <v>0.5</v>
      </c>
      <c r="G262" s="68">
        <v>0</v>
      </c>
      <c r="H262" s="69">
        <v>1</v>
      </c>
      <c r="I262" s="70">
        <v>0</v>
      </c>
      <c r="J262" s="71">
        <v>0.5</v>
      </c>
      <c r="K262" s="69">
        <v>1</v>
      </c>
      <c r="L262" s="72">
        <v>0</v>
      </c>
      <c r="M262" s="73">
        <v>1.5</v>
      </c>
      <c r="N262" s="66">
        <v>1</v>
      </c>
      <c r="O262" s="62" t="s">
        <v>419</v>
      </c>
    </row>
    <row r="263" spans="1:15" x14ac:dyDescent="0.25">
      <c r="A263" s="36" t="s">
        <v>324</v>
      </c>
      <c r="B263" s="18">
        <f>SUM(C263:N263)</f>
        <v>27.442857142857143</v>
      </c>
      <c r="C263" s="247">
        <v>1.2857142857142858</v>
      </c>
      <c r="D263" s="248">
        <v>2.0742857142857143</v>
      </c>
      <c r="E263" s="249">
        <v>1.5742857142857143</v>
      </c>
      <c r="F263" s="250">
        <v>1.8599999999999999</v>
      </c>
      <c r="G263" s="251">
        <v>2.4285714285714284</v>
      </c>
      <c r="H263" s="252">
        <v>3.7857142857142856</v>
      </c>
      <c r="I263" s="253">
        <v>2.7171428571428571</v>
      </c>
      <c r="J263" s="254">
        <v>2.4285714285714284</v>
      </c>
      <c r="K263" s="252">
        <v>3.2885714285714287</v>
      </c>
      <c r="L263" s="255">
        <v>1.7142857142857142</v>
      </c>
      <c r="M263" s="256">
        <v>2.5</v>
      </c>
      <c r="N263" s="249">
        <v>1.7857142857142858</v>
      </c>
      <c r="O263" s="36" t="s">
        <v>324</v>
      </c>
    </row>
    <row r="264" spans="1:15" x14ac:dyDescent="0.25">
      <c r="A264" s="36" t="s">
        <v>325</v>
      </c>
      <c r="B264" s="18" t="s">
        <v>420</v>
      </c>
      <c r="C264" s="17" t="s">
        <v>233</v>
      </c>
      <c r="D264" s="19" t="s">
        <v>393</v>
      </c>
      <c r="E264" s="20" t="s">
        <v>458</v>
      </c>
      <c r="F264" s="21" t="s">
        <v>237</v>
      </c>
      <c r="G264" s="22" t="s">
        <v>379</v>
      </c>
      <c r="H264" s="23" t="s">
        <v>327</v>
      </c>
      <c r="I264" s="24" t="s">
        <v>407</v>
      </c>
      <c r="J264" s="25" t="s">
        <v>430</v>
      </c>
      <c r="K264" s="23" t="s">
        <v>328</v>
      </c>
      <c r="L264" s="26" t="s">
        <v>452</v>
      </c>
      <c r="M264" s="27" t="s">
        <v>453</v>
      </c>
      <c r="N264" s="20" t="s">
        <v>394</v>
      </c>
      <c r="O264" s="36" t="s">
        <v>325</v>
      </c>
    </row>
    <row r="265" spans="1:15" x14ac:dyDescent="0.25">
      <c r="A265" s="36" t="s">
        <v>329</v>
      </c>
      <c r="B265" s="18" t="s">
        <v>330</v>
      </c>
      <c r="C265" s="17" t="s">
        <v>447</v>
      </c>
      <c r="D265" s="19" t="s">
        <v>464</v>
      </c>
      <c r="E265" s="33" t="s">
        <v>464</v>
      </c>
      <c r="F265" s="21" t="s">
        <v>470</v>
      </c>
      <c r="G265" s="22" t="s">
        <v>464</v>
      </c>
      <c r="H265" s="23" t="s">
        <v>480</v>
      </c>
      <c r="I265" s="24" t="s">
        <v>464</v>
      </c>
      <c r="J265" s="85" t="s">
        <v>470</v>
      </c>
      <c r="K265" s="23" t="s">
        <v>424</v>
      </c>
      <c r="L265" s="26" t="s">
        <v>464</v>
      </c>
      <c r="M265" s="27" t="s">
        <v>242</v>
      </c>
      <c r="N265" s="20" t="s">
        <v>241</v>
      </c>
      <c r="O265" s="36" t="s">
        <v>329</v>
      </c>
    </row>
    <row r="266" spans="1:15" x14ac:dyDescent="0.25">
      <c r="A266" s="16" t="s">
        <v>331</v>
      </c>
      <c r="B266" s="16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6" t="s">
        <v>331</v>
      </c>
    </row>
    <row r="267" spans="1:15" x14ac:dyDescent="0.25">
      <c r="A267" s="36" t="s">
        <v>380</v>
      </c>
      <c r="B267" s="180">
        <f>AVERAGE(C267:N267)</f>
        <v>1014.0641666666667</v>
      </c>
      <c r="C267" s="5">
        <v>1016.26</v>
      </c>
      <c r="D267" s="6">
        <v>1018.36</v>
      </c>
      <c r="E267" s="7">
        <v>1002.14</v>
      </c>
      <c r="F267" s="8">
        <v>1008.76</v>
      </c>
      <c r="G267" s="9">
        <v>1013.25</v>
      </c>
      <c r="H267" s="10">
        <v>1017.22</v>
      </c>
      <c r="I267" s="11">
        <v>1014.86</v>
      </c>
      <c r="J267" s="12">
        <v>1012.7</v>
      </c>
      <c r="K267" s="10">
        <v>1018.09</v>
      </c>
      <c r="L267" s="13">
        <v>1016.19</v>
      </c>
      <c r="M267" s="14">
        <v>1013.5</v>
      </c>
      <c r="N267" s="7">
        <v>1017.44</v>
      </c>
      <c r="O267" s="36" t="s">
        <v>380</v>
      </c>
    </row>
    <row r="268" spans="1:15" x14ac:dyDescent="0.25">
      <c r="A268" s="36" t="s">
        <v>382</v>
      </c>
      <c r="B268" s="18">
        <v>967</v>
      </c>
      <c r="C268" s="17">
        <v>979</v>
      </c>
      <c r="D268" s="19">
        <v>986</v>
      </c>
      <c r="E268" s="20">
        <v>967</v>
      </c>
      <c r="F268" s="21">
        <v>988</v>
      </c>
      <c r="G268" s="22">
        <v>1000</v>
      </c>
      <c r="H268" s="23">
        <v>1027</v>
      </c>
      <c r="I268" s="24">
        <v>1001</v>
      </c>
      <c r="J268" s="97">
        <v>988</v>
      </c>
      <c r="K268" s="95">
        <v>992</v>
      </c>
      <c r="L268" s="26">
        <v>993</v>
      </c>
      <c r="M268" s="27">
        <v>986</v>
      </c>
      <c r="N268" s="20">
        <v>981</v>
      </c>
      <c r="O268" s="36" t="s">
        <v>382</v>
      </c>
    </row>
    <row r="269" spans="1:15" x14ac:dyDescent="0.25">
      <c r="A269" s="152" t="s">
        <v>89</v>
      </c>
      <c r="B269" s="181">
        <v>39517</v>
      </c>
      <c r="C269" s="182">
        <v>39462</v>
      </c>
      <c r="D269" s="183">
        <v>39482</v>
      </c>
      <c r="E269" s="184">
        <v>39517</v>
      </c>
      <c r="F269" s="185">
        <v>39568</v>
      </c>
      <c r="G269" s="186">
        <v>39596</v>
      </c>
      <c r="H269" s="187">
        <v>39618</v>
      </c>
      <c r="I269" s="188">
        <v>39636</v>
      </c>
      <c r="J269" s="189">
        <v>39672</v>
      </c>
      <c r="K269" s="187">
        <v>39696</v>
      </c>
      <c r="L269" s="190">
        <v>39751</v>
      </c>
      <c r="M269" s="191">
        <v>39776</v>
      </c>
      <c r="N269" s="184">
        <v>39786</v>
      </c>
      <c r="O269" s="152" t="s">
        <v>89</v>
      </c>
    </row>
    <row r="270" spans="1:15" x14ac:dyDescent="0.25">
      <c r="A270" s="152" t="s">
        <v>383</v>
      </c>
      <c r="B270" s="89">
        <v>1040</v>
      </c>
      <c r="C270" s="90">
        <v>1039</v>
      </c>
      <c r="D270" s="91">
        <v>1040</v>
      </c>
      <c r="E270" s="92">
        <v>1032</v>
      </c>
      <c r="F270" s="93">
        <v>1033</v>
      </c>
      <c r="G270" s="94">
        <v>1025</v>
      </c>
      <c r="H270" s="95">
        <v>1008</v>
      </c>
      <c r="I270" s="96">
        <v>1029</v>
      </c>
      <c r="J270" s="25">
        <v>1025</v>
      </c>
      <c r="K270" s="23">
        <v>1037</v>
      </c>
      <c r="L270" s="98">
        <v>1037</v>
      </c>
      <c r="M270" s="99">
        <v>1037</v>
      </c>
      <c r="N270" s="92">
        <v>1040</v>
      </c>
      <c r="O270" s="152" t="s">
        <v>383</v>
      </c>
    </row>
    <row r="271" spans="1:15" ht="15.75" thickBot="1" x14ac:dyDescent="0.3">
      <c r="A271" s="192" t="s">
        <v>89</v>
      </c>
      <c r="B271" s="193">
        <v>39494</v>
      </c>
      <c r="C271" s="194">
        <v>39472</v>
      </c>
      <c r="D271" s="195">
        <v>39494</v>
      </c>
      <c r="E271" s="196">
        <v>39512</v>
      </c>
      <c r="F271" s="197">
        <v>39541</v>
      </c>
      <c r="G271" s="198">
        <v>39571</v>
      </c>
      <c r="H271" s="199">
        <v>39602</v>
      </c>
      <c r="I271" s="200">
        <v>39644</v>
      </c>
      <c r="J271" s="189">
        <v>39686</v>
      </c>
      <c r="K271" s="187">
        <v>39717</v>
      </c>
      <c r="L271" s="202">
        <v>39731</v>
      </c>
      <c r="M271" s="203">
        <v>39769</v>
      </c>
      <c r="N271" s="196">
        <v>39805</v>
      </c>
      <c r="O271" s="192" t="s">
        <v>89</v>
      </c>
    </row>
    <row r="272" spans="1:15" ht="15.75" thickTop="1" x14ac:dyDescent="0.25">
      <c r="A272" s="155" t="s">
        <v>384</v>
      </c>
      <c r="B272" s="180">
        <f>AVERAGE(C272:N272)</f>
        <v>1015.7416666666668</v>
      </c>
      <c r="C272" s="204">
        <v>1016.4</v>
      </c>
      <c r="D272" s="205">
        <v>1024.7</v>
      </c>
      <c r="E272" s="206">
        <v>1008.3</v>
      </c>
      <c r="F272" s="207">
        <v>1011.2</v>
      </c>
      <c r="G272" s="208">
        <v>1014.1</v>
      </c>
      <c r="H272" s="209">
        <v>1017.7</v>
      </c>
      <c r="I272" s="210">
        <v>1015.4</v>
      </c>
      <c r="J272" s="71">
        <v>1013.3</v>
      </c>
      <c r="K272" s="69">
        <v>1017.9</v>
      </c>
      <c r="L272" s="212">
        <v>1016.7</v>
      </c>
      <c r="M272" s="213">
        <v>1014.2</v>
      </c>
      <c r="N272" s="206">
        <v>1019</v>
      </c>
      <c r="O272" s="155" t="s">
        <v>384</v>
      </c>
    </row>
    <row r="273" spans="1:15" x14ac:dyDescent="0.25">
      <c r="A273" s="15"/>
      <c r="B273" s="16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</row>
    <row r="274" spans="1:15" x14ac:dyDescent="0.25">
      <c r="A274" s="3" t="s">
        <v>459</v>
      </c>
      <c r="B274" s="4" t="s">
        <v>1</v>
      </c>
      <c r="C274" s="5" t="s">
        <v>2</v>
      </c>
      <c r="D274" s="6" t="s">
        <v>3</v>
      </c>
      <c r="E274" s="7" t="s">
        <v>4</v>
      </c>
      <c r="F274" s="8" t="s">
        <v>5</v>
      </c>
      <c r="G274" s="9" t="s">
        <v>6</v>
      </c>
      <c r="H274" s="10" t="s">
        <v>7</v>
      </c>
      <c r="I274" s="11" t="s">
        <v>8</v>
      </c>
      <c r="J274" s="12" t="s">
        <v>9</v>
      </c>
      <c r="K274" s="10" t="s">
        <v>10</v>
      </c>
      <c r="L274" s="13" t="s">
        <v>11</v>
      </c>
      <c r="M274" s="14" t="s">
        <v>12</v>
      </c>
      <c r="N274" s="7" t="s">
        <v>13</v>
      </c>
      <c r="O274" s="3" t="s">
        <v>459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4"/>
  <sheetViews>
    <sheetView topLeftCell="A106" workbookViewId="0">
      <selection activeCell="B186" activeCellId="2" sqref="B163 B178 B186"/>
    </sheetView>
  </sheetViews>
  <sheetFormatPr baseColWidth="10" defaultRowHeight="15" x14ac:dyDescent="0.25"/>
  <cols>
    <col min="1" max="1" width="45" customWidth="1"/>
    <col min="15" max="15" width="45.42578125" customWidth="1"/>
  </cols>
  <sheetData>
    <row r="1" spans="1:15" x14ac:dyDescent="0.25">
      <c r="A1" s="3" t="s">
        <v>481</v>
      </c>
      <c r="B1" s="4" t="s">
        <v>1</v>
      </c>
      <c r="C1" s="5" t="s">
        <v>2</v>
      </c>
      <c r="D1" s="6" t="s">
        <v>3</v>
      </c>
      <c r="E1" s="7" t="s">
        <v>4</v>
      </c>
      <c r="F1" s="8" t="s">
        <v>5</v>
      </c>
      <c r="G1" s="9" t="s">
        <v>6</v>
      </c>
      <c r="H1" s="10" t="s">
        <v>7</v>
      </c>
      <c r="I1" s="11" t="s">
        <v>8</v>
      </c>
      <c r="J1" s="12" t="s">
        <v>9</v>
      </c>
      <c r="K1" s="10" t="s">
        <v>10</v>
      </c>
      <c r="L1" s="13" t="s">
        <v>11</v>
      </c>
      <c r="M1" s="14" t="s">
        <v>12</v>
      </c>
      <c r="N1" s="7" t="s">
        <v>13</v>
      </c>
      <c r="O1" s="3" t="s">
        <v>481</v>
      </c>
    </row>
    <row r="2" spans="1:15" ht="15.75" thickBot="1" x14ac:dyDescent="0.3">
      <c r="A2" s="15" t="s">
        <v>82</v>
      </c>
      <c r="B2" s="16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 t="s">
        <v>82</v>
      </c>
    </row>
    <row r="3" spans="1:15" ht="15.75" thickTop="1" x14ac:dyDescent="0.25">
      <c r="A3" s="3" t="s">
        <v>83</v>
      </c>
      <c r="B3" s="4">
        <f>INT(SUM(C3:N3)*100/12)/100</f>
        <v>6.83</v>
      </c>
      <c r="C3" s="237">
        <v>-1.98</v>
      </c>
      <c r="D3" s="238">
        <v>1.1299999999999999</v>
      </c>
      <c r="E3" s="239">
        <v>2.2000000000000002</v>
      </c>
      <c r="F3" s="240">
        <v>6.66</v>
      </c>
      <c r="G3" s="241">
        <v>8.3000000000000007</v>
      </c>
      <c r="H3" s="242">
        <v>10.8</v>
      </c>
      <c r="I3" s="243">
        <v>13.41</v>
      </c>
      <c r="J3" s="244">
        <v>13.5</v>
      </c>
      <c r="K3" s="242">
        <v>11</v>
      </c>
      <c r="L3" s="245">
        <v>8.6199999999999992</v>
      </c>
      <c r="M3" s="246">
        <v>7.61</v>
      </c>
      <c r="N3" s="239">
        <v>0.71299999999999997</v>
      </c>
      <c r="O3" s="3" t="s">
        <v>83</v>
      </c>
    </row>
    <row r="4" spans="1:15" x14ac:dyDescent="0.25">
      <c r="A4" s="2" t="s">
        <v>84</v>
      </c>
      <c r="B4" s="4">
        <f>INT(SUM(C4:N4)*100/12)/100</f>
        <v>7.14</v>
      </c>
      <c r="C4" s="247">
        <v>2.6595</v>
      </c>
      <c r="D4" s="248">
        <v>2.16425</v>
      </c>
      <c r="E4" s="249">
        <v>3.3225000000000002</v>
      </c>
      <c r="F4" s="250">
        <v>4.9612499999999997</v>
      </c>
      <c r="G4" s="251">
        <v>8.7837499999999995</v>
      </c>
      <c r="H4" s="252">
        <v>11.484999999999999</v>
      </c>
      <c r="I4" s="253">
        <v>13.4</v>
      </c>
      <c r="J4" s="254">
        <v>13.41</v>
      </c>
      <c r="K4" s="252">
        <v>10.49</v>
      </c>
      <c r="L4" s="255">
        <v>8.817499999999999</v>
      </c>
      <c r="M4" s="256">
        <v>4.3062500000000004</v>
      </c>
      <c r="N4" s="249">
        <v>1.9649999999999999</v>
      </c>
      <c r="O4" s="2" t="s">
        <v>84</v>
      </c>
    </row>
    <row r="5" spans="1:15" x14ac:dyDescent="0.25">
      <c r="A5" s="2" t="s">
        <v>21</v>
      </c>
      <c r="B5" s="18">
        <f t="shared" ref="B5:N5" si="0">B3-B4</f>
        <v>-0.30999999999999961</v>
      </c>
      <c r="C5" s="17">
        <f t="shared" si="0"/>
        <v>-4.6395</v>
      </c>
      <c r="D5" s="19">
        <f t="shared" si="0"/>
        <v>-1.0342500000000001</v>
      </c>
      <c r="E5" s="20">
        <f t="shared" si="0"/>
        <v>-1.1225000000000001</v>
      </c>
      <c r="F5" s="21">
        <f t="shared" si="0"/>
        <v>1.6987500000000004</v>
      </c>
      <c r="G5" s="22">
        <f t="shared" si="0"/>
        <v>-0.48374999999999879</v>
      </c>
      <c r="H5" s="23">
        <f t="shared" si="0"/>
        <v>-0.68499999999999872</v>
      </c>
      <c r="I5" s="24">
        <f t="shared" si="0"/>
        <v>9.9999999999997868E-3</v>
      </c>
      <c r="J5" s="25">
        <f t="shared" si="0"/>
        <v>8.9999999999999858E-2</v>
      </c>
      <c r="K5" s="23">
        <f t="shared" si="0"/>
        <v>0.50999999999999979</v>
      </c>
      <c r="L5" s="26">
        <f t="shared" si="0"/>
        <v>-0.19749999999999979</v>
      </c>
      <c r="M5" s="27">
        <f t="shared" si="0"/>
        <v>3.30375</v>
      </c>
      <c r="N5" s="20">
        <f t="shared" si="0"/>
        <v>-1.2519999999999998</v>
      </c>
      <c r="O5" s="2" t="s">
        <v>21</v>
      </c>
    </row>
    <row r="6" spans="1:15" x14ac:dyDescent="0.25">
      <c r="A6" s="2" t="s">
        <v>85</v>
      </c>
      <c r="B6" s="18">
        <v>6.13</v>
      </c>
      <c r="C6" s="17">
        <v>-1.98</v>
      </c>
      <c r="D6" s="19">
        <v>-0.8</v>
      </c>
      <c r="E6" s="20">
        <v>2.02</v>
      </c>
      <c r="F6" s="21">
        <v>3.61</v>
      </c>
      <c r="G6" s="22">
        <v>6.53</v>
      </c>
      <c r="H6" s="23">
        <v>9.85</v>
      </c>
      <c r="I6" s="24">
        <v>12</v>
      </c>
      <c r="J6" s="25">
        <v>11.7</v>
      </c>
      <c r="K6" s="23">
        <v>7.66</v>
      </c>
      <c r="L6" s="26">
        <v>4.42</v>
      </c>
      <c r="M6" s="27">
        <v>3.45</v>
      </c>
      <c r="N6" s="20">
        <v>0.63</v>
      </c>
      <c r="O6" s="2" t="s">
        <v>85</v>
      </c>
    </row>
    <row r="7" spans="1:15" x14ac:dyDescent="0.25">
      <c r="A7" s="2" t="s">
        <v>86</v>
      </c>
      <c r="B7" s="231">
        <v>2003</v>
      </c>
      <c r="C7" s="17">
        <v>2009</v>
      </c>
      <c r="D7" s="19">
        <v>2003</v>
      </c>
      <c r="E7" s="20">
        <v>2006</v>
      </c>
      <c r="F7" s="21">
        <v>2003</v>
      </c>
      <c r="G7" s="22">
        <v>2004</v>
      </c>
      <c r="H7" s="23">
        <v>2001</v>
      </c>
      <c r="I7" s="24">
        <v>2002</v>
      </c>
      <c r="J7" s="25">
        <v>2005</v>
      </c>
      <c r="K7" s="23">
        <v>2003</v>
      </c>
      <c r="L7" s="26">
        <v>2003</v>
      </c>
      <c r="M7" s="27">
        <v>2005</v>
      </c>
      <c r="N7" s="20">
        <v>2001</v>
      </c>
      <c r="O7" s="2" t="s">
        <v>86</v>
      </c>
    </row>
    <row r="8" spans="1:15" x14ac:dyDescent="0.25">
      <c r="A8" s="2" t="s">
        <v>87</v>
      </c>
      <c r="B8" s="18">
        <v>7.66</v>
      </c>
      <c r="C8" s="17">
        <v>5.46</v>
      </c>
      <c r="D8" s="19">
        <v>5.07</v>
      </c>
      <c r="E8" s="20">
        <v>4.58</v>
      </c>
      <c r="F8" s="21">
        <v>6.66</v>
      </c>
      <c r="G8" s="22">
        <v>10.5</v>
      </c>
      <c r="H8" s="23">
        <v>13</v>
      </c>
      <c r="I8" s="24">
        <v>15.3</v>
      </c>
      <c r="J8" s="25">
        <v>15.2</v>
      </c>
      <c r="K8" s="23">
        <v>13.9</v>
      </c>
      <c r="L8" s="26">
        <v>12</v>
      </c>
      <c r="M8" s="27">
        <v>7.61</v>
      </c>
      <c r="N8" s="20">
        <v>4.5</v>
      </c>
      <c r="O8" s="2" t="s">
        <v>87</v>
      </c>
    </row>
    <row r="9" spans="1:15" x14ac:dyDescent="0.25">
      <c r="A9" s="2" t="s">
        <v>86</v>
      </c>
      <c r="B9" s="231">
        <v>2006</v>
      </c>
      <c r="C9" s="17">
        <v>2007</v>
      </c>
      <c r="D9" s="19">
        <v>2002</v>
      </c>
      <c r="E9" s="20">
        <v>2001</v>
      </c>
      <c r="F9" s="21">
        <v>2009</v>
      </c>
      <c r="G9" s="22">
        <v>2008</v>
      </c>
      <c r="H9" s="23">
        <v>2007</v>
      </c>
      <c r="I9" s="24">
        <v>2006</v>
      </c>
      <c r="J9" s="25">
        <v>2004</v>
      </c>
      <c r="K9" s="23">
        <v>2006</v>
      </c>
      <c r="L9" s="26">
        <v>2001</v>
      </c>
      <c r="M9" s="27">
        <v>2009</v>
      </c>
      <c r="N9" s="20">
        <v>2002</v>
      </c>
      <c r="O9" s="2" t="s">
        <v>86</v>
      </c>
    </row>
    <row r="10" spans="1:15" x14ac:dyDescent="0.25">
      <c r="A10" s="3" t="s">
        <v>88</v>
      </c>
      <c r="B10" s="18">
        <v>-15.7</v>
      </c>
      <c r="C10" s="5">
        <v>-15.7</v>
      </c>
      <c r="D10" s="6">
        <v>-5.8</v>
      </c>
      <c r="E10" s="7">
        <v>-2.9</v>
      </c>
      <c r="F10" s="8">
        <v>0.7</v>
      </c>
      <c r="G10" s="9">
        <v>2.5</v>
      </c>
      <c r="H10" s="10">
        <v>3.5</v>
      </c>
      <c r="I10" s="11">
        <v>10.199999999999999</v>
      </c>
      <c r="J10" s="12">
        <v>7.9</v>
      </c>
      <c r="K10" s="10">
        <v>4.2</v>
      </c>
      <c r="L10" s="13">
        <v>-1.4</v>
      </c>
      <c r="M10" s="14">
        <v>-1</v>
      </c>
      <c r="N10" s="7">
        <v>-8.1</v>
      </c>
      <c r="O10" s="3" t="s">
        <v>88</v>
      </c>
    </row>
    <row r="11" spans="1:15" x14ac:dyDescent="0.25">
      <c r="A11" s="36" t="s">
        <v>89</v>
      </c>
      <c r="B11" s="51">
        <v>39820</v>
      </c>
      <c r="C11" s="40">
        <v>39820</v>
      </c>
      <c r="D11" s="41">
        <v>39848</v>
      </c>
      <c r="E11" s="42">
        <v>39893</v>
      </c>
      <c r="F11" s="43">
        <v>39904</v>
      </c>
      <c r="G11" s="44">
        <v>39937</v>
      </c>
      <c r="H11" s="45">
        <v>39969</v>
      </c>
      <c r="I11" s="46">
        <v>40025</v>
      </c>
      <c r="J11" s="47">
        <v>40055</v>
      </c>
      <c r="K11" s="45">
        <v>40081</v>
      </c>
      <c r="L11" s="48">
        <v>40101</v>
      </c>
      <c r="M11" s="49">
        <v>40126</v>
      </c>
      <c r="N11" s="42">
        <v>40163</v>
      </c>
      <c r="O11" s="36" t="s">
        <v>89</v>
      </c>
    </row>
    <row r="12" spans="1:15" x14ac:dyDescent="0.25">
      <c r="A12" s="2" t="s">
        <v>90</v>
      </c>
      <c r="B12" s="18">
        <v>-15.7</v>
      </c>
      <c r="C12" s="17">
        <v>-15.7</v>
      </c>
      <c r="D12" s="19">
        <v>-11</v>
      </c>
      <c r="E12" s="33">
        <v>-11.9</v>
      </c>
      <c r="F12" s="21">
        <v>-5.2</v>
      </c>
      <c r="G12" s="22">
        <v>-0.2</v>
      </c>
      <c r="H12" s="23">
        <v>3.1</v>
      </c>
      <c r="I12" s="24">
        <v>7</v>
      </c>
      <c r="J12" s="25">
        <v>6.6</v>
      </c>
      <c r="K12" s="23">
        <v>1</v>
      </c>
      <c r="L12" s="26">
        <v>-5.5</v>
      </c>
      <c r="M12" s="27">
        <v>-3.8</v>
      </c>
      <c r="N12" s="20">
        <v>-7.1</v>
      </c>
      <c r="O12" s="2" t="s">
        <v>90</v>
      </c>
    </row>
    <row r="13" spans="1:15" ht="15.75" thickBot="1" x14ac:dyDescent="0.3">
      <c r="A13" s="50" t="s">
        <v>89</v>
      </c>
      <c r="B13" s="51">
        <v>39820</v>
      </c>
      <c r="C13" s="52">
        <v>39820</v>
      </c>
      <c r="D13" s="53">
        <v>38411</v>
      </c>
      <c r="E13" s="234">
        <v>38415</v>
      </c>
      <c r="F13" s="55">
        <v>37719</v>
      </c>
      <c r="G13" s="56">
        <v>38490</v>
      </c>
      <c r="H13" s="57">
        <v>38869</v>
      </c>
      <c r="I13" s="58" t="s">
        <v>94</v>
      </c>
      <c r="J13" s="59">
        <v>39324</v>
      </c>
      <c r="K13" s="57">
        <v>37888</v>
      </c>
      <c r="L13" s="60">
        <v>37922</v>
      </c>
      <c r="M13" s="61">
        <v>38674</v>
      </c>
      <c r="N13" s="54">
        <v>37965</v>
      </c>
      <c r="O13" s="50" t="s">
        <v>89</v>
      </c>
    </row>
    <row r="14" spans="1:15" ht="15.75" thickTop="1" x14ac:dyDescent="0.25">
      <c r="A14" s="62" t="s">
        <v>97</v>
      </c>
      <c r="B14" s="272">
        <f>INT(SUM(C14:N14)*100/12)/100</f>
        <v>7.15</v>
      </c>
      <c r="C14" s="64">
        <v>-1.5</v>
      </c>
      <c r="D14" s="65">
        <v>1.5</v>
      </c>
      <c r="E14" s="66">
        <v>3.2</v>
      </c>
      <c r="F14" s="67">
        <v>7</v>
      </c>
      <c r="G14" s="68">
        <v>8.5</v>
      </c>
      <c r="H14" s="69">
        <v>11</v>
      </c>
      <c r="I14" s="70">
        <v>13.7</v>
      </c>
      <c r="J14" s="71">
        <v>13.6</v>
      </c>
      <c r="K14" s="69">
        <v>11.2</v>
      </c>
      <c r="L14" s="72">
        <v>9</v>
      </c>
      <c r="M14" s="73">
        <v>7.5</v>
      </c>
      <c r="N14" s="66">
        <v>1.1000000000000001</v>
      </c>
      <c r="O14" s="62" t="s">
        <v>97</v>
      </c>
    </row>
    <row r="15" spans="1:15" x14ac:dyDescent="0.25">
      <c r="A15" s="2" t="s">
        <v>98</v>
      </c>
      <c r="B15" s="18">
        <f>INT(SUM(C15:N15)*100/12)/100</f>
        <v>6.44</v>
      </c>
      <c r="C15" s="17">
        <v>1</v>
      </c>
      <c r="D15" s="19">
        <v>1.1000000000000001</v>
      </c>
      <c r="E15" s="20">
        <v>3</v>
      </c>
      <c r="F15" s="21">
        <v>4.5999999999999996</v>
      </c>
      <c r="G15" s="22">
        <v>7.9</v>
      </c>
      <c r="H15" s="23">
        <v>10.4</v>
      </c>
      <c r="I15" s="24">
        <v>12.4</v>
      </c>
      <c r="J15" s="25">
        <v>12.5</v>
      </c>
      <c r="K15" s="23">
        <v>10.7</v>
      </c>
      <c r="L15" s="26">
        <v>7.6</v>
      </c>
      <c r="M15" s="27">
        <v>4.0999999999999996</v>
      </c>
      <c r="N15" s="20">
        <v>2</v>
      </c>
      <c r="O15" s="2" t="s">
        <v>98</v>
      </c>
    </row>
    <row r="16" spans="1:15" x14ac:dyDescent="0.25">
      <c r="A16" s="2" t="s">
        <v>21</v>
      </c>
      <c r="B16" s="18">
        <f t="shared" ref="B16:N16" si="1">B14-B15</f>
        <v>0.71</v>
      </c>
      <c r="C16" s="17">
        <f t="shared" si="1"/>
        <v>-2.5</v>
      </c>
      <c r="D16" s="19">
        <f t="shared" si="1"/>
        <v>0.39999999999999991</v>
      </c>
      <c r="E16" s="20">
        <f t="shared" si="1"/>
        <v>0.20000000000000018</v>
      </c>
      <c r="F16" s="21">
        <f t="shared" si="1"/>
        <v>2.4000000000000004</v>
      </c>
      <c r="G16" s="22">
        <f t="shared" si="1"/>
        <v>0.59999999999999964</v>
      </c>
      <c r="H16" s="23">
        <f t="shared" si="1"/>
        <v>0.59999999999999964</v>
      </c>
      <c r="I16" s="24">
        <f t="shared" si="1"/>
        <v>1.2999999999999989</v>
      </c>
      <c r="J16" s="25">
        <f t="shared" si="1"/>
        <v>1.0999999999999996</v>
      </c>
      <c r="K16" s="23">
        <f t="shared" si="1"/>
        <v>0.5</v>
      </c>
      <c r="L16" s="26">
        <f t="shared" si="1"/>
        <v>1.4000000000000004</v>
      </c>
      <c r="M16" s="27">
        <f t="shared" si="1"/>
        <v>3.4000000000000004</v>
      </c>
      <c r="N16" s="20">
        <f t="shared" si="1"/>
        <v>-0.89999999999999991</v>
      </c>
      <c r="O16" s="2" t="s">
        <v>21</v>
      </c>
    </row>
    <row r="17" spans="1:15" x14ac:dyDescent="0.25">
      <c r="A17" s="2" t="s">
        <v>85</v>
      </c>
      <c r="B17" s="16"/>
      <c r="C17" s="17">
        <v>-5.6</v>
      </c>
      <c r="D17" s="19">
        <v>-7.6</v>
      </c>
      <c r="E17" s="20">
        <v>-0.7</v>
      </c>
      <c r="F17" s="21">
        <v>2.2000000000000002</v>
      </c>
      <c r="G17" s="22">
        <v>5.8</v>
      </c>
      <c r="H17" s="23">
        <v>8.3000000000000007</v>
      </c>
      <c r="I17" s="24">
        <v>11.1</v>
      </c>
      <c r="J17" s="25">
        <v>10.6</v>
      </c>
      <c r="K17" s="23">
        <v>7.6</v>
      </c>
      <c r="L17" s="26">
        <v>5.0999999999999996</v>
      </c>
      <c r="M17" s="27">
        <v>1</v>
      </c>
      <c r="N17" s="20">
        <v>-2.4</v>
      </c>
      <c r="O17" s="2" t="s">
        <v>85</v>
      </c>
    </row>
    <row r="18" spans="1:15" x14ac:dyDescent="0.25">
      <c r="A18" s="2" t="s">
        <v>86</v>
      </c>
      <c r="B18" s="233"/>
      <c r="C18" s="17">
        <v>1963</v>
      </c>
      <c r="D18" s="19">
        <v>1956</v>
      </c>
      <c r="E18" s="20">
        <v>1955</v>
      </c>
      <c r="F18" s="21">
        <v>1954</v>
      </c>
      <c r="G18" s="22">
        <v>1991</v>
      </c>
      <c r="H18" s="23">
        <v>1949</v>
      </c>
      <c r="I18" s="24">
        <v>1984</v>
      </c>
      <c r="J18" s="25">
        <v>1978</v>
      </c>
      <c r="K18" s="23">
        <v>1986</v>
      </c>
      <c r="L18" s="26">
        <v>1947</v>
      </c>
      <c r="M18" s="27">
        <v>1985</v>
      </c>
      <c r="N18" s="20">
        <v>1963</v>
      </c>
      <c r="O18" s="2" t="s">
        <v>86</v>
      </c>
    </row>
    <row r="19" spans="1:15" x14ac:dyDescent="0.25">
      <c r="A19" s="2" t="s">
        <v>87</v>
      </c>
      <c r="B19" s="16"/>
      <c r="C19" s="17">
        <v>5.5</v>
      </c>
      <c r="D19" s="19">
        <v>5.4</v>
      </c>
      <c r="E19" s="20">
        <v>6.4</v>
      </c>
      <c r="F19" s="21">
        <v>7.9</v>
      </c>
      <c r="G19" s="22">
        <v>10.5</v>
      </c>
      <c r="H19" s="23">
        <v>12.5</v>
      </c>
      <c r="I19" s="24">
        <v>15.3</v>
      </c>
      <c r="J19" s="25">
        <v>15.8</v>
      </c>
      <c r="K19" s="23">
        <v>13.6</v>
      </c>
      <c r="L19" s="26">
        <v>11.9</v>
      </c>
      <c r="M19" s="27">
        <v>9.3000000000000007</v>
      </c>
      <c r="N19" s="20">
        <v>6</v>
      </c>
      <c r="O19" s="2" t="s">
        <v>87</v>
      </c>
    </row>
    <row r="20" spans="1:15" x14ac:dyDescent="0.25">
      <c r="A20" s="2" t="s">
        <v>86</v>
      </c>
      <c r="B20" s="233"/>
      <c r="C20" s="17">
        <v>2007</v>
      </c>
      <c r="D20" s="19">
        <v>1990</v>
      </c>
      <c r="E20" s="20">
        <v>1981</v>
      </c>
      <c r="F20" s="21">
        <v>1961</v>
      </c>
      <c r="G20" s="22">
        <v>2000</v>
      </c>
      <c r="H20" s="23">
        <v>2007</v>
      </c>
      <c r="I20" s="24">
        <v>2006</v>
      </c>
      <c r="J20" s="25">
        <v>1997</v>
      </c>
      <c r="K20" s="23" t="s">
        <v>99</v>
      </c>
      <c r="L20" s="26">
        <v>2001</v>
      </c>
      <c r="M20" s="27">
        <v>1994</v>
      </c>
      <c r="N20" s="20">
        <v>1974</v>
      </c>
      <c r="O20" s="2" t="s">
        <v>86</v>
      </c>
    </row>
    <row r="21" spans="1:15" x14ac:dyDescent="0.25">
      <c r="A21" s="3" t="s">
        <v>100</v>
      </c>
      <c r="B21" s="4">
        <v>-12.7</v>
      </c>
      <c r="C21" s="5">
        <v>-12.7</v>
      </c>
      <c r="D21" s="6">
        <v>-5.0999999999999996</v>
      </c>
      <c r="E21" s="7">
        <v>-0.9</v>
      </c>
      <c r="F21" s="8">
        <v>2.7</v>
      </c>
      <c r="G21" s="9">
        <v>2.7</v>
      </c>
      <c r="H21" s="10">
        <v>4.5999999999999996</v>
      </c>
      <c r="I21" s="11">
        <v>11.1</v>
      </c>
      <c r="J21" s="12">
        <v>10.1</v>
      </c>
      <c r="K21" s="10">
        <v>5.9</v>
      </c>
      <c r="L21" s="13">
        <v>0</v>
      </c>
      <c r="M21" s="14">
        <v>0.3</v>
      </c>
      <c r="N21" s="7">
        <v>-6.6</v>
      </c>
      <c r="O21" s="3" t="s">
        <v>100</v>
      </c>
    </row>
    <row r="22" spans="1:15" x14ac:dyDescent="0.25">
      <c r="A22" s="36" t="s">
        <v>89</v>
      </c>
      <c r="B22" s="39">
        <v>39823</v>
      </c>
      <c r="C22" s="40">
        <v>39823</v>
      </c>
      <c r="D22" s="41">
        <v>39848</v>
      </c>
      <c r="E22" s="42" t="s">
        <v>482</v>
      </c>
      <c r="F22" s="43">
        <v>39908</v>
      </c>
      <c r="G22" s="44">
        <v>39943</v>
      </c>
      <c r="H22" s="45">
        <v>39969</v>
      </c>
      <c r="I22" s="46">
        <v>40020</v>
      </c>
      <c r="J22" s="47">
        <v>40043</v>
      </c>
      <c r="K22" s="45">
        <v>40081</v>
      </c>
      <c r="L22" s="48">
        <v>40101</v>
      </c>
      <c r="M22" s="49">
        <v>40126</v>
      </c>
      <c r="N22" s="42">
        <v>40163</v>
      </c>
      <c r="O22" s="36" t="s">
        <v>89</v>
      </c>
    </row>
    <row r="23" spans="1:15" x14ac:dyDescent="0.25">
      <c r="A23" s="2" t="s">
        <v>17</v>
      </c>
      <c r="B23" s="18">
        <v>-17.399999999999999</v>
      </c>
      <c r="C23" s="17">
        <v>-17.399999999999999</v>
      </c>
      <c r="D23" s="19">
        <v>-15.2</v>
      </c>
      <c r="E23" s="20">
        <v>-9.8000000000000007</v>
      </c>
      <c r="F23" s="21">
        <v>-3.8</v>
      </c>
      <c r="G23" s="22">
        <v>-1.6</v>
      </c>
      <c r="H23" s="23">
        <v>0</v>
      </c>
      <c r="I23" s="24">
        <v>1.3</v>
      </c>
      <c r="J23" s="25">
        <v>4.9000000000000004</v>
      </c>
      <c r="K23" s="23">
        <v>1.3</v>
      </c>
      <c r="L23" s="26">
        <v>-5</v>
      </c>
      <c r="M23" s="27">
        <v>-8.5</v>
      </c>
      <c r="N23" s="20">
        <v>-14.6</v>
      </c>
      <c r="O23" s="2" t="s">
        <v>17</v>
      </c>
    </row>
    <row r="24" spans="1:15" x14ac:dyDescent="0.25">
      <c r="A24" s="2" t="s">
        <v>89</v>
      </c>
      <c r="B24" s="39">
        <v>31064</v>
      </c>
      <c r="C24" s="74">
        <v>31064</v>
      </c>
      <c r="D24" s="75">
        <v>10637</v>
      </c>
      <c r="E24" s="76">
        <v>38415</v>
      </c>
      <c r="F24" s="77">
        <v>8128</v>
      </c>
      <c r="G24" s="78">
        <v>22038</v>
      </c>
      <c r="H24" s="79">
        <v>12219</v>
      </c>
      <c r="I24" s="80">
        <v>12264</v>
      </c>
      <c r="J24" s="81">
        <v>29095</v>
      </c>
      <c r="K24" s="79">
        <v>29121</v>
      </c>
      <c r="L24" s="82">
        <v>7952</v>
      </c>
      <c r="M24" s="83">
        <v>10169</v>
      </c>
      <c r="N24" s="76">
        <v>13504</v>
      </c>
      <c r="O24" s="2" t="s">
        <v>89</v>
      </c>
    </row>
    <row r="25" spans="1:15" x14ac:dyDescent="0.25">
      <c r="A25" s="84" t="s">
        <v>101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84" t="s">
        <v>101</v>
      </c>
    </row>
    <row r="26" spans="1:15" x14ac:dyDescent="0.25">
      <c r="A26" s="3" t="s">
        <v>102</v>
      </c>
      <c r="B26" s="4">
        <f>INT(SUM(C26:N26)*100/12)/100</f>
        <v>15.87</v>
      </c>
      <c r="C26" s="237">
        <v>4.0199999999999996</v>
      </c>
      <c r="D26" s="238">
        <v>7.71</v>
      </c>
      <c r="E26" s="239">
        <v>12.4</v>
      </c>
      <c r="F26" s="240">
        <v>17.5</v>
      </c>
      <c r="G26" s="241">
        <v>19.5</v>
      </c>
      <c r="H26" s="242">
        <v>22.6</v>
      </c>
      <c r="I26" s="243">
        <v>24</v>
      </c>
      <c r="J26" s="244">
        <v>25.9</v>
      </c>
      <c r="K26" s="242">
        <v>21.8</v>
      </c>
      <c r="L26" s="245">
        <v>15.9</v>
      </c>
      <c r="M26" s="266">
        <v>13</v>
      </c>
      <c r="N26" s="239">
        <v>6.21</v>
      </c>
      <c r="O26" s="3" t="s">
        <v>102</v>
      </c>
    </row>
    <row r="27" spans="1:15" x14ac:dyDescent="0.25">
      <c r="A27" s="2" t="s">
        <v>103</v>
      </c>
      <c r="B27" s="18">
        <f>INT(SUM(C27:N27)*100/12)/100</f>
        <v>15.61</v>
      </c>
      <c r="C27" s="247">
        <v>7.9024999999999999</v>
      </c>
      <c r="D27" s="248">
        <v>8.5512499999999996</v>
      </c>
      <c r="E27" s="249">
        <v>11.56</v>
      </c>
      <c r="F27" s="250">
        <v>15.964999999999998</v>
      </c>
      <c r="G27" s="251">
        <v>18.9175</v>
      </c>
      <c r="H27" s="252">
        <v>21.887499999999999</v>
      </c>
      <c r="I27" s="253">
        <v>23.61</v>
      </c>
      <c r="J27" s="254">
        <v>23.540000000000003</v>
      </c>
      <c r="K27" s="252">
        <v>20.735000000000003</v>
      </c>
      <c r="L27" s="255">
        <v>16.502499999999998</v>
      </c>
      <c r="M27" s="256">
        <v>11.1775</v>
      </c>
      <c r="N27" s="249">
        <v>7.0812499999999998</v>
      </c>
      <c r="O27" s="2" t="s">
        <v>103</v>
      </c>
    </row>
    <row r="28" spans="1:15" x14ac:dyDescent="0.25">
      <c r="A28" s="2" t="s">
        <v>21</v>
      </c>
      <c r="B28" s="18">
        <f t="shared" ref="B28:N28" si="2">B26-B27</f>
        <v>0.25999999999999979</v>
      </c>
      <c r="C28" s="17">
        <f t="shared" si="2"/>
        <v>-3.8825000000000003</v>
      </c>
      <c r="D28" s="19">
        <f t="shared" si="2"/>
        <v>-0.84124999999999961</v>
      </c>
      <c r="E28" s="20">
        <f t="shared" si="2"/>
        <v>0.83999999999999986</v>
      </c>
      <c r="F28" s="21">
        <f t="shared" si="2"/>
        <v>1.5350000000000019</v>
      </c>
      <c r="G28" s="22">
        <f t="shared" si="2"/>
        <v>0.58249999999999957</v>
      </c>
      <c r="H28" s="23">
        <f t="shared" si="2"/>
        <v>0.71250000000000213</v>
      </c>
      <c r="I28" s="24">
        <f t="shared" si="2"/>
        <v>0.39000000000000057</v>
      </c>
      <c r="J28" s="25">
        <f t="shared" si="2"/>
        <v>2.3599999999999959</v>
      </c>
      <c r="K28" s="23">
        <f t="shared" si="2"/>
        <v>1.0649999999999977</v>
      </c>
      <c r="L28" s="26">
        <f t="shared" si="2"/>
        <v>-0.60249999999999737</v>
      </c>
      <c r="M28" s="27">
        <f t="shared" si="2"/>
        <v>1.8224999999999998</v>
      </c>
      <c r="N28" s="20">
        <f t="shared" si="2"/>
        <v>-0.87124999999999986</v>
      </c>
      <c r="O28" s="2" t="s">
        <v>21</v>
      </c>
    </row>
    <row r="29" spans="1:15" x14ac:dyDescent="0.25">
      <c r="A29" s="2" t="s">
        <v>104</v>
      </c>
      <c r="B29" s="18">
        <v>14.98</v>
      </c>
      <c r="C29" s="17">
        <v>4.0199999999999996</v>
      </c>
      <c r="D29" s="19">
        <v>6.22</v>
      </c>
      <c r="E29" s="20">
        <v>9.8000000000000007</v>
      </c>
      <c r="F29" s="21">
        <v>12.9</v>
      </c>
      <c r="G29" s="22">
        <v>17</v>
      </c>
      <c r="H29" s="23">
        <v>20</v>
      </c>
      <c r="I29" s="24">
        <v>21.9</v>
      </c>
      <c r="J29" s="25">
        <v>21.6</v>
      </c>
      <c r="K29" s="23">
        <v>18.100000000000001</v>
      </c>
      <c r="L29" s="26">
        <v>13.5</v>
      </c>
      <c r="M29" s="27">
        <v>10.4</v>
      </c>
      <c r="N29" s="20">
        <v>5.63</v>
      </c>
      <c r="O29" s="2" t="s">
        <v>104</v>
      </c>
    </row>
    <row r="30" spans="1:15" x14ac:dyDescent="0.25">
      <c r="A30" s="2" t="s">
        <v>86</v>
      </c>
      <c r="B30" s="231">
        <v>2001</v>
      </c>
      <c r="C30" s="17">
        <v>2009</v>
      </c>
      <c r="D30" s="19">
        <v>2006</v>
      </c>
      <c r="E30" s="20">
        <v>2006</v>
      </c>
      <c r="F30" s="21">
        <v>2001</v>
      </c>
      <c r="G30" s="22">
        <v>2002</v>
      </c>
      <c r="H30" s="23">
        <v>2002</v>
      </c>
      <c r="I30" s="24">
        <v>2002</v>
      </c>
      <c r="J30" s="25">
        <v>2006</v>
      </c>
      <c r="K30" s="23">
        <v>2001</v>
      </c>
      <c r="L30" s="26">
        <v>2003</v>
      </c>
      <c r="M30" s="27">
        <v>2001</v>
      </c>
      <c r="N30" s="20">
        <v>2001</v>
      </c>
      <c r="O30" s="2" t="s">
        <v>86</v>
      </c>
    </row>
    <row r="31" spans="1:15" x14ac:dyDescent="0.25">
      <c r="A31" s="2" t="s">
        <v>105</v>
      </c>
      <c r="B31" s="18">
        <v>16.07</v>
      </c>
      <c r="C31" s="17">
        <v>10.3</v>
      </c>
      <c r="D31" s="19">
        <v>10.8</v>
      </c>
      <c r="E31" s="20">
        <v>14.1</v>
      </c>
      <c r="F31" s="21">
        <v>20.8</v>
      </c>
      <c r="G31" s="22">
        <v>22.1</v>
      </c>
      <c r="H31" s="23">
        <v>23.5</v>
      </c>
      <c r="I31" s="24">
        <v>28.9</v>
      </c>
      <c r="J31" s="25">
        <v>26.9</v>
      </c>
      <c r="K31" s="23">
        <v>23.8</v>
      </c>
      <c r="L31" s="26">
        <v>19.2</v>
      </c>
      <c r="M31" s="27">
        <v>13.1</v>
      </c>
      <c r="N31" s="20">
        <v>8.74</v>
      </c>
      <c r="O31" s="2" t="s">
        <v>105</v>
      </c>
    </row>
    <row r="32" spans="1:15" x14ac:dyDescent="0.25">
      <c r="A32" s="2" t="s">
        <v>86</v>
      </c>
      <c r="B32" s="231">
        <v>2007</v>
      </c>
      <c r="C32" s="17">
        <v>2007</v>
      </c>
      <c r="D32" s="19">
        <v>2008</v>
      </c>
      <c r="E32" s="20">
        <v>2003</v>
      </c>
      <c r="F32" s="21">
        <v>2007</v>
      </c>
      <c r="G32" s="22">
        <v>2008</v>
      </c>
      <c r="H32" s="23">
        <v>2005</v>
      </c>
      <c r="I32" s="24">
        <v>2006</v>
      </c>
      <c r="J32" s="25">
        <v>2003</v>
      </c>
      <c r="K32" s="23">
        <v>2006</v>
      </c>
      <c r="L32" s="26">
        <v>2005</v>
      </c>
      <c r="M32" s="27">
        <v>2006</v>
      </c>
      <c r="N32" s="20">
        <v>2006</v>
      </c>
      <c r="O32" s="2" t="s">
        <v>86</v>
      </c>
    </row>
    <row r="33" spans="1:15" x14ac:dyDescent="0.25">
      <c r="A33" s="3" t="s">
        <v>106</v>
      </c>
      <c r="B33" s="4">
        <v>34.299999999999997</v>
      </c>
      <c r="C33" s="5">
        <v>11.7</v>
      </c>
      <c r="D33" s="6">
        <v>12.4</v>
      </c>
      <c r="E33" s="7">
        <v>16.7</v>
      </c>
      <c r="F33" s="8">
        <v>22.2</v>
      </c>
      <c r="G33" s="9">
        <v>28.7</v>
      </c>
      <c r="H33" s="10">
        <v>31.1</v>
      </c>
      <c r="I33" s="11">
        <v>32</v>
      </c>
      <c r="J33" s="12">
        <v>34.299999999999997</v>
      </c>
      <c r="K33" s="10">
        <v>30.6</v>
      </c>
      <c r="L33" s="13">
        <v>20.399999999999999</v>
      </c>
      <c r="M33" s="14">
        <v>17.5</v>
      </c>
      <c r="N33" s="7">
        <v>13.2</v>
      </c>
      <c r="O33" s="3" t="s">
        <v>106</v>
      </c>
    </row>
    <row r="34" spans="1:15" x14ac:dyDescent="0.25">
      <c r="A34" s="36" t="s">
        <v>89</v>
      </c>
      <c r="B34" s="39">
        <v>40044</v>
      </c>
      <c r="C34" s="40">
        <v>39832</v>
      </c>
      <c r="D34" s="41">
        <v>39872</v>
      </c>
      <c r="E34" s="42">
        <v>39889</v>
      </c>
      <c r="F34" s="43">
        <v>39918</v>
      </c>
      <c r="G34" s="44">
        <v>39958</v>
      </c>
      <c r="H34" s="45">
        <v>39994</v>
      </c>
      <c r="I34" s="46">
        <v>39996</v>
      </c>
      <c r="J34" s="47">
        <v>40044</v>
      </c>
      <c r="K34" s="45">
        <v>40064</v>
      </c>
      <c r="L34" s="48">
        <v>40093</v>
      </c>
      <c r="M34" s="49">
        <v>40130</v>
      </c>
      <c r="N34" s="42">
        <v>40153</v>
      </c>
      <c r="O34" s="36" t="s">
        <v>89</v>
      </c>
    </row>
    <row r="35" spans="1:15" x14ac:dyDescent="0.25">
      <c r="A35" s="2" t="s">
        <v>107</v>
      </c>
      <c r="B35" s="18">
        <v>37.799999999999997</v>
      </c>
      <c r="C35" s="17">
        <v>14.5</v>
      </c>
      <c r="D35" s="19">
        <v>18.2</v>
      </c>
      <c r="E35" s="33">
        <v>22.3</v>
      </c>
      <c r="F35" s="21">
        <v>26.7</v>
      </c>
      <c r="G35" s="22">
        <v>32</v>
      </c>
      <c r="H35" s="23">
        <v>34</v>
      </c>
      <c r="I35" s="24">
        <v>36.4</v>
      </c>
      <c r="J35" s="85">
        <v>37.799999999999997</v>
      </c>
      <c r="K35" s="23">
        <v>30.6</v>
      </c>
      <c r="L35" s="26">
        <v>26.5</v>
      </c>
      <c r="M35" s="27">
        <v>18.8</v>
      </c>
      <c r="N35" s="20">
        <v>15.4</v>
      </c>
      <c r="O35" s="2" t="s">
        <v>107</v>
      </c>
    </row>
    <row r="36" spans="1:15" ht="15.75" thickBot="1" x14ac:dyDescent="0.3">
      <c r="A36" s="50" t="s">
        <v>89</v>
      </c>
      <c r="B36" s="51">
        <v>37843</v>
      </c>
      <c r="C36" s="52" t="s">
        <v>108</v>
      </c>
      <c r="D36" s="53">
        <v>38021</v>
      </c>
      <c r="E36" s="234">
        <v>38427</v>
      </c>
      <c r="F36" s="55">
        <v>39200</v>
      </c>
      <c r="G36" s="56">
        <v>38499</v>
      </c>
      <c r="H36" s="57">
        <v>37065</v>
      </c>
      <c r="I36" s="58">
        <v>38917</v>
      </c>
      <c r="J36" s="214">
        <v>37843</v>
      </c>
      <c r="K36" s="57">
        <v>40064</v>
      </c>
      <c r="L36" s="60" t="s">
        <v>110</v>
      </c>
      <c r="M36" s="61">
        <v>38659</v>
      </c>
      <c r="N36" s="54">
        <v>39056</v>
      </c>
      <c r="O36" s="50" t="s">
        <v>89</v>
      </c>
    </row>
    <row r="37" spans="1:15" ht="15.75" thickTop="1" x14ac:dyDescent="0.25">
      <c r="A37" s="86" t="s">
        <v>112</v>
      </c>
      <c r="B37" s="63">
        <f>INT(SUM(C37:N37)*100/12)/100</f>
        <v>14.56</v>
      </c>
      <c r="C37" s="64">
        <v>3.9</v>
      </c>
      <c r="D37" s="65">
        <v>6.7</v>
      </c>
      <c r="E37" s="66">
        <v>10.7</v>
      </c>
      <c r="F37" s="67">
        <v>15.9</v>
      </c>
      <c r="G37" s="68">
        <v>17.7</v>
      </c>
      <c r="H37" s="69">
        <v>20.6</v>
      </c>
      <c r="I37" s="70">
        <v>21</v>
      </c>
      <c r="J37" s="71">
        <v>24.1</v>
      </c>
      <c r="K37" s="69">
        <v>20.6</v>
      </c>
      <c r="L37" s="72">
        <v>15.2</v>
      </c>
      <c r="M37" s="73">
        <v>12.5</v>
      </c>
      <c r="N37" s="66">
        <v>5.9</v>
      </c>
      <c r="O37" s="86" t="s">
        <v>112</v>
      </c>
    </row>
    <row r="38" spans="1:15" x14ac:dyDescent="0.25">
      <c r="A38" s="2" t="s">
        <v>113</v>
      </c>
      <c r="B38" s="18">
        <f>INT(SUM(C38:N38)*100/12)/100</f>
        <v>13.79</v>
      </c>
      <c r="C38" s="17">
        <v>5.9</v>
      </c>
      <c r="D38" s="19">
        <v>6.9</v>
      </c>
      <c r="E38" s="20">
        <v>10.1</v>
      </c>
      <c r="F38" s="21">
        <v>13</v>
      </c>
      <c r="G38" s="22">
        <v>16.8</v>
      </c>
      <c r="H38" s="23">
        <v>19.3</v>
      </c>
      <c r="I38" s="24">
        <v>21.4</v>
      </c>
      <c r="J38" s="25">
        <v>21.6</v>
      </c>
      <c r="K38" s="23">
        <v>19.2</v>
      </c>
      <c r="L38" s="26">
        <v>14.9</v>
      </c>
      <c r="M38" s="27">
        <v>9.6</v>
      </c>
      <c r="N38" s="20">
        <v>6.8</v>
      </c>
      <c r="O38" s="2" t="s">
        <v>113</v>
      </c>
    </row>
    <row r="39" spans="1:15" x14ac:dyDescent="0.25">
      <c r="A39" s="2" t="s">
        <v>21</v>
      </c>
      <c r="B39" s="18">
        <f t="shared" ref="B39:N39" si="3">B37-B38</f>
        <v>0.77000000000000135</v>
      </c>
      <c r="C39" s="17">
        <f t="shared" si="3"/>
        <v>-2.0000000000000004</v>
      </c>
      <c r="D39" s="19">
        <f t="shared" si="3"/>
        <v>-0.20000000000000018</v>
      </c>
      <c r="E39" s="20">
        <f t="shared" si="3"/>
        <v>0.59999999999999964</v>
      </c>
      <c r="F39" s="21">
        <f t="shared" si="3"/>
        <v>2.9000000000000004</v>
      </c>
      <c r="G39" s="22">
        <f t="shared" si="3"/>
        <v>0.89999999999999858</v>
      </c>
      <c r="H39" s="23">
        <f t="shared" si="3"/>
        <v>1.3000000000000007</v>
      </c>
      <c r="I39" s="24">
        <f t="shared" si="3"/>
        <v>-0.39999999999999858</v>
      </c>
      <c r="J39" s="25">
        <f t="shared" si="3"/>
        <v>2.5</v>
      </c>
      <c r="K39" s="23">
        <f t="shared" si="3"/>
        <v>1.4000000000000021</v>
      </c>
      <c r="L39" s="26">
        <f t="shared" si="3"/>
        <v>0.29999999999999893</v>
      </c>
      <c r="M39" s="27">
        <f t="shared" si="3"/>
        <v>2.9000000000000004</v>
      </c>
      <c r="N39" s="20">
        <f t="shared" si="3"/>
        <v>-0.89999999999999947</v>
      </c>
      <c r="O39" s="2" t="s">
        <v>21</v>
      </c>
    </row>
    <row r="40" spans="1:15" x14ac:dyDescent="0.25">
      <c r="A40" s="2" t="s">
        <v>104</v>
      </c>
      <c r="B40" s="16"/>
      <c r="C40" s="17">
        <v>-0.6</v>
      </c>
      <c r="D40" s="19">
        <v>0.5</v>
      </c>
      <c r="E40" s="20">
        <v>6.6</v>
      </c>
      <c r="F40" s="21">
        <v>9.3000000000000007</v>
      </c>
      <c r="G40" s="22">
        <v>13.1</v>
      </c>
      <c r="H40" s="23">
        <v>16.3</v>
      </c>
      <c r="I40" s="24">
        <v>18.100000000000001</v>
      </c>
      <c r="J40" s="25">
        <v>18.7</v>
      </c>
      <c r="K40" s="23">
        <v>16.3</v>
      </c>
      <c r="L40" s="26">
        <v>10</v>
      </c>
      <c r="M40" s="27">
        <v>6.1</v>
      </c>
      <c r="N40" s="20">
        <v>2.2999999999999998</v>
      </c>
      <c r="O40" s="2" t="s">
        <v>104</v>
      </c>
    </row>
    <row r="41" spans="1:15" x14ac:dyDescent="0.25">
      <c r="A41" s="2" t="s">
        <v>86</v>
      </c>
      <c r="B41" s="233"/>
      <c r="C41" s="17">
        <v>1963</v>
      </c>
      <c r="D41" s="19">
        <v>1956</v>
      </c>
      <c r="E41" s="20">
        <v>1970</v>
      </c>
      <c r="F41" s="21">
        <v>1986</v>
      </c>
      <c r="G41" s="22">
        <v>1984</v>
      </c>
      <c r="H41" s="23">
        <v>1991</v>
      </c>
      <c r="I41" s="24">
        <v>1965</v>
      </c>
      <c r="J41" s="25">
        <v>1963</v>
      </c>
      <c r="K41" s="23">
        <v>1986</v>
      </c>
      <c r="L41" s="26">
        <v>1974</v>
      </c>
      <c r="M41" s="27">
        <v>1993</v>
      </c>
      <c r="N41" s="20">
        <v>1963</v>
      </c>
      <c r="O41" s="2" t="s">
        <v>86</v>
      </c>
    </row>
    <row r="42" spans="1:15" x14ac:dyDescent="0.25">
      <c r="A42" s="2" t="s">
        <v>105</v>
      </c>
      <c r="B42" s="16"/>
      <c r="C42" s="17">
        <v>9.9</v>
      </c>
      <c r="D42" s="19">
        <v>11.9</v>
      </c>
      <c r="E42" s="20">
        <v>14.8</v>
      </c>
      <c r="F42" s="21">
        <v>16.8</v>
      </c>
      <c r="G42" s="22">
        <v>20.9</v>
      </c>
      <c r="H42" s="23">
        <v>23.9</v>
      </c>
      <c r="I42" s="24">
        <v>27.3</v>
      </c>
      <c r="J42" s="25">
        <v>27.9</v>
      </c>
      <c r="K42" s="23">
        <v>23.9</v>
      </c>
      <c r="L42" s="26">
        <v>18.100000000000001</v>
      </c>
      <c r="M42" s="27">
        <v>13.1</v>
      </c>
      <c r="N42" s="20">
        <v>10</v>
      </c>
      <c r="O42" s="2" t="s">
        <v>105</v>
      </c>
    </row>
    <row r="43" spans="1:15" x14ac:dyDescent="0.25">
      <c r="A43" s="2" t="s">
        <v>86</v>
      </c>
      <c r="B43" s="233"/>
      <c r="C43" s="17">
        <v>2007</v>
      </c>
      <c r="D43" s="19">
        <v>1990</v>
      </c>
      <c r="E43" s="20">
        <v>1948</v>
      </c>
      <c r="F43" s="21">
        <v>1949</v>
      </c>
      <c r="G43" s="22">
        <v>1947</v>
      </c>
      <c r="H43" s="23">
        <v>1976</v>
      </c>
      <c r="I43" s="24">
        <v>2006</v>
      </c>
      <c r="J43" s="25">
        <v>1947</v>
      </c>
      <c r="K43" s="23">
        <v>1959</v>
      </c>
      <c r="L43" s="26">
        <v>2001</v>
      </c>
      <c r="M43" s="27">
        <v>1994</v>
      </c>
      <c r="N43" s="20">
        <v>1974</v>
      </c>
      <c r="O43" s="2" t="s">
        <v>86</v>
      </c>
    </row>
    <row r="44" spans="1:15" x14ac:dyDescent="0.25">
      <c r="A44" s="3" t="s">
        <v>106</v>
      </c>
      <c r="B44" s="4">
        <v>33.799999999999997</v>
      </c>
      <c r="C44" s="5">
        <v>11.1</v>
      </c>
      <c r="D44" s="6">
        <v>11.5</v>
      </c>
      <c r="E44" s="7">
        <v>15.5</v>
      </c>
      <c r="F44" s="8">
        <v>21.7</v>
      </c>
      <c r="G44" s="9">
        <v>27.6</v>
      </c>
      <c r="H44" s="10">
        <v>28.8</v>
      </c>
      <c r="I44" s="11">
        <v>30.9</v>
      </c>
      <c r="J44" s="12">
        <v>33.799999999999997</v>
      </c>
      <c r="K44" s="10">
        <v>29.7</v>
      </c>
      <c r="L44" s="13">
        <v>20.399999999999999</v>
      </c>
      <c r="M44" s="14">
        <v>17.5</v>
      </c>
      <c r="N44" s="7">
        <v>13</v>
      </c>
      <c r="O44" s="3" t="s">
        <v>106</v>
      </c>
    </row>
    <row r="45" spans="1:15" x14ac:dyDescent="0.25">
      <c r="A45" s="36" t="s">
        <v>89</v>
      </c>
      <c r="B45" s="39">
        <v>40044</v>
      </c>
      <c r="C45" s="40">
        <v>39832</v>
      </c>
      <c r="D45" s="41">
        <v>39853</v>
      </c>
      <c r="E45" s="42">
        <v>39889</v>
      </c>
      <c r="F45" s="43">
        <v>39918</v>
      </c>
      <c r="G45" s="44">
        <v>39958</v>
      </c>
      <c r="H45" s="45">
        <v>39994</v>
      </c>
      <c r="I45" s="46">
        <v>39996</v>
      </c>
      <c r="J45" s="47">
        <v>40044</v>
      </c>
      <c r="K45" s="45">
        <v>40064</v>
      </c>
      <c r="L45" s="48">
        <v>40092</v>
      </c>
      <c r="M45" s="49">
        <v>40130</v>
      </c>
      <c r="N45" s="42">
        <v>40153</v>
      </c>
      <c r="O45" s="36" t="s">
        <v>89</v>
      </c>
    </row>
    <row r="46" spans="1:15" x14ac:dyDescent="0.25">
      <c r="A46" s="2" t="s">
        <v>22</v>
      </c>
      <c r="B46" s="18">
        <v>37.799999999999997</v>
      </c>
      <c r="C46" s="17">
        <v>17.2</v>
      </c>
      <c r="D46" s="19">
        <v>19.899999999999999</v>
      </c>
      <c r="E46" s="20">
        <v>22.9</v>
      </c>
      <c r="F46" s="21">
        <v>29.3</v>
      </c>
      <c r="G46" s="22">
        <v>32.4</v>
      </c>
      <c r="H46" s="23">
        <v>35</v>
      </c>
      <c r="I46" s="24">
        <v>37.799999999999997</v>
      </c>
      <c r="J46" s="85">
        <v>37.299999999999997</v>
      </c>
      <c r="K46" s="23">
        <v>32.799999999999997</v>
      </c>
      <c r="L46" s="26">
        <v>27</v>
      </c>
      <c r="M46" s="27">
        <v>21.8</v>
      </c>
      <c r="N46" s="20">
        <v>16.100000000000001</v>
      </c>
      <c r="O46" s="2" t="s">
        <v>22</v>
      </c>
    </row>
    <row r="47" spans="1:15" x14ac:dyDescent="0.25">
      <c r="A47" s="2" t="s">
        <v>89</v>
      </c>
      <c r="B47" s="39">
        <v>19176</v>
      </c>
      <c r="C47" s="74">
        <v>13159</v>
      </c>
      <c r="D47" s="75">
        <v>18311</v>
      </c>
      <c r="E47" s="76">
        <v>19443</v>
      </c>
      <c r="F47" s="77">
        <v>18004</v>
      </c>
      <c r="G47" s="78">
        <v>19504</v>
      </c>
      <c r="H47" s="23">
        <v>1947</v>
      </c>
      <c r="I47" s="80">
        <v>19176</v>
      </c>
      <c r="J47" s="47">
        <v>37843</v>
      </c>
      <c r="K47" s="79">
        <v>18145</v>
      </c>
      <c r="L47" s="82">
        <v>7952</v>
      </c>
      <c r="M47" s="83">
        <v>10169</v>
      </c>
      <c r="N47" s="76">
        <v>36867</v>
      </c>
      <c r="O47" s="2" t="s">
        <v>89</v>
      </c>
    </row>
    <row r="48" spans="1:15" x14ac:dyDescent="0.25">
      <c r="A48" s="15" t="s">
        <v>114</v>
      </c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 t="s">
        <v>114</v>
      </c>
    </row>
    <row r="49" spans="1:15" x14ac:dyDescent="0.25">
      <c r="A49" s="3" t="s">
        <v>115</v>
      </c>
      <c r="B49" s="4">
        <f>INT(SUM(C49:N49)*100/12)/100</f>
        <v>11.35</v>
      </c>
      <c r="C49" s="237">
        <f t="shared" ref="C49:N50" si="4">(C3+C26)/2</f>
        <v>1.0199999999999998</v>
      </c>
      <c r="D49" s="238">
        <f t="shared" si="4"/>
        <v>4.42</v>
      </c>
      <c r="E49" s="239">
        <f t="shared" si="4"/>
        <v>7.3000000000000007</v>
      </c>
      <c r="F49" s="240">
        <f t="shared" si="4"/>
        <v>12.08</v>
      </c>
      <c r="G49" s="241">
        <f t="shared" si="4"/>
        <v>13.9</v>
      </c>
      <c r="H49" s="242">
        <f t="shared" si="4"/>
        <v>16.700000000000003</v>
      </c>
      <c r="I49" s="243">
        <f t="shared" si="4"/>
        <v>18.704999999999998</v>
      </c>
      <c r="J49" s="244">
        <f t="shared" si="4"/>
        <v>19.7</v>
      </c>
      <c r="K49" s="242">
        <f t="shared" si="4"/>
        <v>16.399999999999999</v>
      </c>
      <c r="L49" s="245">
        <f t="shared" si="4"/>
        <v>12.26</v>
      </c>
      <c r="M49" s="266">
        <f t="shared" si="4"/>
        <v>10.305</v>
      </c>
      <c r="N49" s="267">
        <f t="shared" si="4"/>
        <v>3.4615</v>
      </c>
      <c r="O49" s="3" t="s">
        <v>115</v>
      </c>
    </row>
    <row r="50" spans="1:15" x14ac:dyDescent="0.25">
      <c r="A50" s="30" t="s">
        <v>116</v>
      </c>
      <c r="B50" s="18">
        <f>INT(SUM(C50:N50)*100/12)/100</f>
        <v>11.38</v>
      </c>
      <c r="C50" s="247">
        <f t="shared" si="4"/>
        <v>5.2809999999999997</v>
      </c>
      <c r="D50" s="248">
        <f t="shared" si="4"/>
        <v>5.3577499999999993</v>
      </c>
      <c r="E50" s="249">
        <f t="shared" si="4"/>
        <v>7.4412500000000001</v>
      </c>
      <c r="F50" s="250">
        <f t="shared" si="4"/>
        <v>10.463124999999998</v>
      </c>
      <c r="G50" s="251">
        <f t="shared" si="4"/>
        <v>13.850625000000001</v>
      </c>
      <c r="H50" s="252">
        <f t="shared" si="4"/>
        <v>16.686250000000001</v>
      </c>
      <c r="I50" s="253">
        <f t="shared" si="4"/>
        <v>18.504999999999999</v>
      </c>
      <c r="J50" s="254">
        <f t="shared" si="4"/>
        <v>18.475000000000001</v>
      </c>
      <c r="K50" s="252">
        <f t="shared" si="4"/>
        <v>15.612500000000001</v>
      </c>
      <c r="L50" s="255">
        <f t="shared" si="4"/>
        <v>12.659999999999998</v>
      </c>
      <c r="M50" s="256">
        <f t="shared" si="4"/>
        <v>7.7418750000000003</v>
      </c>
      <c r="N50" s="249">
        <f t="shared" si="4"/>
        <v>4.5231250000000003</v>
      </c>
      <c r="O50" s="30" t="s">
        <v>116</v>
      </c>
    </row>
    <row r="51" spans="1:15" x14ac:dyDescent="0.25">
      <c r="A51" s="30" t="s">
        <v>21</v>
      </c>
      <c r="B51" s="18">
        <f t="shared" ref="B51:N51" si="5">B49-B50</f>
        <v>-3.0000000000001137E-2</v>
      </c>
      <c r="C51" s="17">
        <f t="shared" si="5"/>
        <v>-4.2610000000000001</v>
      </c>
      <c r="D51" s="19">
        <f t="shared" si="5"/>
        <v>-0.93774999999999942</v>
      </c>
      <c r="E51" s="20">
        <f t="shared" si="5"/>
        <v>-0.14124999999999943</v>
      </c>
      <c r="F51" s="21">
        <f t="shared" si="5"/>
        <v>1.6168750000000021</v>
      </c>
      <c r="G51" s="22">
        <f t="shared" si="5"/>
        <v>4.9374999999999503E-2</v>
      </c>
      <c r="H51" s="23">
        <f t="shared" si="5"/>
        <v>1.3750000000001705E-2</v>
      </c>
      <c r="I51" s="24">
        <f t="shared" si="5"/>
        <v>0.19999999999999929</v>
      </c>
      <c r="J51" s="25">
        <f t="shared" si="5"/>
        <v>1.2249999999999979</v>
      </c>
      <c r="K51" s="23">
        <f t="shared" si="5"/>
        <v>0.78749999999999787</v>
      </c>
      <c r="L51" s="26">
        <f t="shared" si="5"/>
        <v>-0.39999999999999858</v>
      </c>
      <c r="M51" s="27">
        <f t="shared" si="5"/>
        <v>2.5631249999999994</v>
      </c>
      <c r="N51" s="20">
        <f t="shared" si="5"/>
        <v>-1.0616250000000003</v>
      </c>
      <c r="O51" s="30" t="s">
        <v>21</v>
      </c>
    </row>
    <row r="52" spans="1:15" x14ac:dyDescent="0.25">
      <c r="A52" s="30" t="s">
        <v>117</v>
      </c>
      <c r="B52" s="18">
        <v>11.03</v>
      </c>
      <c r="C52" s="17">
        <v>1.02</v>
      </c>
      <c r="D52" s="19">
        <v>3.34</v>
      </c>
      <c r="E52" s="20">
        <v>5.91</v>
      </c>
      <c r="F52" s="21">
        <v>8.34</v>
      </c>
      <c r="G52" s="22">
        <v>12.715</v>
      </c>
      <c r="H52" s="23">
        <v>15.45</v>
      </c>
      <c r="I52" s="24">
        <v>16.95</v>
      </c>
      <c r="J52" s="25">
        <v>17.350000000000001</v>
      </c>
      <c r="K52" s="23">
        <v>13.94</v>
      </c>
      <c r="L52" s="26">
        <v>8.9600000000000009</v>
      </c>
      <c r="M52" s="27">
        <v>6.98</v>
      </c>
      <c r="N52" s="20">
        <v>3.13</v>
      </c>
      <c r="O52" s="30" t="s">
        <v>117</v>
      </c>
    </row>
    <row r="53" spans="1:15" x14ac:dyDescent="0.25">
      <c r="A53" s="30" t="s">
        <v>86</v>
      </c>
      <c r="B53" s="18">
        <v>2003</v>
      </c>
      <c r="C53" s="17">
        <v>2009</v>
      </c>
      <c r="D53" s="19">
        <v>2003</v>
      </c>
      <c r="E53" s="20">
        <v>2006</v>
      </c>
      <c r="F53" s="21">
        <v>2001</v>
      </c>
      <c r="G53" s="22">
        <v>2004</v>
      </c>
      <c r="H53" s="23">
        <v>2002</v>
      </c>
      <c r="I53" s="24">
        <v>2002</v>
      </c>
      <c r="J53" s="25">
        <v>2006</v>
      </c>
      <c r="K53" s="23">
        <v>2001</v>
      </c>
      <c r="L53" s="26">
        <v>2003</v>
      </c>
      <c r="M53" s="27">
        <v>2005</v>
      </c>
      <c r="N53" s="20">
        <v>2001</v>
      </c>
      <c r="O53" s="30" t="s">
        <v>86</v>
      </c>
    </row>
    <row r="54" spans="1:15" x14ac:dyDescent="0.25">
      <c r="A54" s="30" t="s">
        <v>118</v>
      </c>
      <c r="B54" s="18">
        <v>11.85</v>
      </c>
      <c r="C54" s="17">
        <v>7.88</v>
      </c>
      <c r="D54" s="19">
        <v>7.84</v>
      </c>
      <c r="E54" s="20">
        <v>8.66</v>
      </c>
      <c r="F54" s="21">
        <v>13.315</v>
      </c>
      <c r="G54" s="22">
        <v>16.3</v>
      </c>
      <c r="H54" s="23">
        <v>17.600000000000001</v>
      </c>
      <c r="I54" s="24">
        <v>22.1</v>
      </c>
      <c r="J54" s="25">
        <v>20.350000000000001</v>
      </c>
      <c r="K54" s="23">
        <v>18.850000000000001</v>
      </c>
      <c r="L54" s="26">
        <v>15.5</v>
      </c>
      <c r="M54" s="27">
        <v>9.32</v>
      </c>
      <c r="N54" s="20">
        <v>6.22</v>
      </c>
      <c r="O54" s="30" t="s">
        <v>118</v>
      </c>
    </row>
    <row r="55" spans="1:15" ht="15.75" thickBot="1" x14ac:dyDescent="0.3">
      <c r="A55" s="88" t="s">
        <v>86</v>
      </c>
      <c r="B55" s="89">
        <v>2006</v>
      </c>
      <c r="C55" s="90">
        <v>2007</v>
      </c>
      <c r="D55" s="91">
        <v>2002</v>
      </c>
      <c r="E55" s="92">
        <v>2003</v>
      </c>
      <c r="F55" s="93">
        <v>2007</v>
      </c>
      <c r="G55" s="94">
        <v>2008</v>
      </c>
      <c r="H55" s="95">
        <v>2005</v>
      </c>
      <c r="I55" s="96">
        <v>2006</v>
      </c>
      <c r="J55" s="97">
        <v>2003</v>
      </c>
      <c r="K55" s="95">
        <v>2006</v>
      </c>
      <c r="L55" s="98">
        <v>2005</v>
      </c>
      <c r="M55" s="99">
        <v>2006</v>
      </c>
      <c r="N55" s="92">
        <v>2002</v>
      </c>
      <c r="O55" s="88" t="s">
        <v>86</v>
      </c>
    </row>
    <row r="56" spans="1:15" ht="15.75" thickTop="1" x14ac:dyDescent="0.25">
      <c r="A56" s="100" t="s">
        <v>119</v>
      </c>
      <c r="B56" s="63">
        <f>INT(SUM(C56:N56)*100/12)/100</f>
        <v>10.85</v>
      </c>
      <c r="C56" s="257">
        <f t="shared" ref="C56:N57" si="6">(C14+C37)/2</f>
        <v>1.2</v>
      </c>
      <c r="D56" s="258">
        <f t="shared" si="6"/>
        <v>4.0999999999999996</v>
      </c>
      <c r="E56" s="259">
        <f t="shared" si="6"/>
        <v>6.9499999999999993</v>
      </c>
      <c r="F56" s="260">
        <f t="shared" si="6"/>
        <v>11.45</v>
      </c>
      <c r="G56" s="261">
        <f t="shared" si="6"/>
        <v>13.1</v>
      </c>
      <c r="H56" s="262">
        <f t="shared" si="6"/>
        <v>15.8</v>
      </c>
      <c r="I56" s="263">
        <f t="shared" si="6"/>
        <v>17.350000000000001</v>
      </c>
      <c r="J56" s="264">
        <f t="shared" si="6"/>
        <v>18.850000000000001</v>
      </c>
      <c r="K56" s="262">
        <f t="shared" si="6"/>
        <v>15.9</v>
      </c>
      <c r="L56" s="265">
        <f t="shared" si="6"/>
        <v>12.1</v>
      </c>
      <c r="M56" s="246">
        <f t="shared" si="6"/>
        <v>10</v>
      </c>
      <c r="N56" s="259">
        <f t="shared" si="6"/>
        <v>3.5</v>
      </c>
      <c r="O56" s="100" t="s">
        <v>119</v>
      </c>
    </row>
    <row r="57" spans="1:15" x14ac:dyDescent="0.25">
      <c r="A57" s="2" t="s">
        <v>120</v>
      </c>
      <c r="B57" s="18">
        <f>INT(SUM(C57:N57)*100/12)/100</f>
        <v>10.11</v>
      </c>
      <c r="C57" s="247">
        <f t="shared" si="6"/>
        <v>3.45</v>
      </c>
      <c r="D57" s="248">
        <f t="shared" si="6"/>
        <v>4</v>
      </c>
      <c r="E57" s="249">
        <f t="shared" si="6"/>
        <v>6.55</v>
      </c>
      <c r="F57" s="250">
        <f t="shared" si="6"/>
        <v>8.8000000000000007</v>
      </c>
      <c r="G57" s="251">
        <f t="shared" si="6"/>
        <v>12.350000000000001</v>
      </c>
      <c r="H57" s="252">
        <f t="shared" si="6"/>
        <v>14.850000000000001</v>
      </c>
      <c r="I57" s="253">
        <f t="shared" si="6"/>
        <v>16.899999999999999</v>
      </c>
      <c r="J57" s="254">
        <f t="shared" si="6"/>
        <v>17.05</v>
      </c>
      <c r="K57" s="252">
        <f t="shared" si="6"/>
        <v>14.95</v>
      </c>
      <c r="L57" s="255">
        <f t="shared" si="6"/>
        <v>11.25</v>
      </c>
      <c r="M57" s="256">
        <f t="shared" si="6"/>
        <v>6.85</v>
      </c>
      <c r="N57" s="249">
        <f t="shared" si="6"/>
        <v>4.4000000000000004</v>
      </c>
      <c r="O57" s="2" t="s">
        <v>120</v>
      </c>
    </row>
    <row r="58" spans="1:15" x14ac:dyDescent="0.25">
      <c r="A58" s="30" t="s">
        <v>21</v>
      </c>
      <c r="B58" s="18">
        <f t="shared" ref="B58:N58" si="7">B56-B57</f>
        <v>0.74000000000000021</v>
      </c>
      <c r="C58" s="17">
        <f t="shared" si="7"/>
        <v>-2.25</v>
      </c>
      <c r="D58" s="19">
        <f t="shared" si="7"/>
        <v>9.9999999999999645E-2</v>
      </c>
      <c r="E58" s="20">
        <f t="shared" si="7"/>
        <v>0.39999999999999947</v>
      </c>
      <c r="F58" s="21">
        <f t="shared" si="7"/>
        <v>2.6499999999999986</v>
      </c>
      <c r="G58" s="22">
        <f t="shared" si="7"/>
        <v>0.74999999999999822</v>
      </c>
      <c r="H58" s="23">
        <f t="shared" si="7"/>
        <v>0.94999999999999929</v>
      </c>
      <c r="I58" s="24">
        <f t="shared" si="7"/>
        <v>0.45000000000000284</v>
      </c>
      <c r="J58" s="25">
        <f t="shared" si="7"/>
        <v>1.8000000000000007</v>
      </c>
      <c r="K58" s="23">
        <f t="shared" si="7"/>
        <v>0.95000000000000107</v>
      </c>
      <c r="L58" s="26">
        <f t="shared" si="7"/>
        <v>0.84999999999999964</v>
      </c>
      <c r="M58" s="27">
        <f t="shared" si="7"/>
        <v>3.1500000000000004</v>
      </c>
      <c r="N58" s="20">
        <f t="shared" si="7"/>
        <v>-0.90000000000000036</v>
      </c>
      <c r="O58" s="30" t="s">
        <v>21</v>
      </c>
    </row>
    <row r="59" spans="1:15" x14ac:dyDescent="0.25">
      <c r="A59" s="30" t="s">
        <v>117</v>
      </c>
      <c r="B59" s="16"/>
      <c r="C59" s="17">
        <v>-3.1</v>
      </c>
      <c r="D59" s="19">
        <v>-3.6</v>
      </c>
      <c r="E59" s="20">
        <v>3.4</v>
      </c>
      <c r="F59" s="21">
        <v>6.3</v>
      </c>
      <c r="G59" s="22">
        <v>9.6999999999999993</v>
      </c>
      <c r="H59" s="23">
        <v>12.5</v>
      </c>
      <c r="I59" s="24">
        <v>14.9</v>
      </c>
      <c r="J59" s="25">
        <v>14.9</v>
      </c>
      <c r="K59" s="23">
        <v>11.9</v>
      </c>
      <c r="L59" s="26">
        <v>7.6</v>
      </c>
      <c r="M59" s="27">
        <v>3.7</v>
      </c>
      <c r="N59" s="20">
        <v>0</v>
      </c>
      <c r="O59" s="30" t="s">
        <v>117</v>
      </c>
    </row>
    <row r="60" spans="1:15" x14ac:dyDescent="0.25">
      <c r="A60" s="30" t="s">
        <v>86</v>
      </c>
      <c r="B60" s="16"/>
      <c r="C60" s="17">
        <v>1963</v>
      </c>
      <c r="D60" s="19">
        <v>1956</v>
      </c>
      <c r="E60" s="20">
        <v>1955</v>
      </c>
      <c r="F60" s="21">
        <v>1986</v>
      </c>
      <c r="G60" s="22">
        <v>1984</v>
      </c>
      <c r="H60" s="23">
        <v>1972</v>
      </c>
      <c r="I60" s="24" t="s">
        <v>99</v>
      </c>
      <c r="J60" s="25">
        <v>1956</v>
      </c>
      <c r="K60" s="23">
        <v>1986</v>
      </c>
      <c r="L60" s="26">
        <v>1974</v>
      </c>
      <c r="M60" s="27">
        <v>1993</v>
      </c>
      <c r="N60" s="20">
        <v>1993</v>
      </c>
      <c r="O60" s="30" t="s">
        <v>86</v>
      </c>
    </row>
    <row r="61" spans="1:15" x14ac:dyDescent="0.25">
      <c r="A61" s="30" t="s">
        <v>118</v>
      </c>
      <c r="B61" s="16"/>
      <c r="C61" s="17">
        <v>7.7</v>
      </c>
      <c r="D61" s="19">
        <v>8.6</v>
      </c>
      <c r="E61" s="20">
        <v>9.9</v>
      </c>
      <c r="F61" s="21">
        <v>12.65</v>
      </c>
      <c r="G61" s="22">
        <v>15.1</v>
      </c>
      <c r="H61" s="23">
        <v>17.8</v>
      </c>
      <c r="I61" s="24">
        <v>21.3</v>
      </c>
      <c r="J61" s="25">
        <v>21.1</v>
      </c>
      <c r="K61" s="23">
        <v>18.600000000000001</v>
      </c>
      <c r="L61" s="26">
        <v>15</v>
      </c>
      <c r="M61" s="27">
        <v>11.2</v>
      </c>
      <c r="N61" s="20">
        <v>8</v>
      </c>
      <c r="O61" s="30" t="s">
        <v>118</v>
      </c>
    </row>
    <row r="62" spans="1:15" x14ac:dyDescent="0.25">
      <c r="A62" s="88" t="s">
        <v>86</v>
      </c>
      <c r="B62" s="101"/>
      <c r="C62" s="90">
        <v>2007</v>
      </c>
      <c r="D62" s="91">
        <v>1990</v>
      </c>
      <c r="E62" s="92" t="s">
        <v>99</v>
      </c>
      <c r="F62" s="93">
        <v>2007</v>
      </c>
      <c r="G62" s="94">
        <v>1947</v>
      </c>
      <c r="H62" s="95">
        <v>1976</v>
      </c>
      <c r="I62" s="96">
        <v>2006</v>
      </c>
      <c r="J62" s="97">
        <v>1947</v>
      </c>
      <c r="K62" s="95">
        <v>1949</v>
      </c>
      <c r="L62" s="98">
        <v>2001</v>
      </c>
      <c r="M62" s="99">
        <v>1994</v>
      </c>
      <c r="N62" s="92">
        <v>1974</v>
      </c>
      <c r="O62" s="88" t="s">
        <v>86</v>
      </c>
    </row>
    <row r="63" spans="1:15" x14ac:dyDescent="0.25">
      <c r="A63" s="15" t="s">
        <v>121</v>
      </c>
      <c r="B63" s="16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 t="s">
        <v>121</v>
      </c>
    </row>
    <row r="64" spans="1:15" x14ac:dyDescent="0.25">
      <c r="A64" s="3" t="s">
        <v>122</v>
      </c>
      <c r="B64" s="4">
        <f>SUM(C64:N64)</f>
        <v>53</v>
      </c>
      <c r="C64" s="5">
        <v>17</v>
      </c>
      <c r="D64" s="6">
        <v>11</v>
      </c>
      <c r="E64" s="7">
        <v>9</v>
      </c>
      <c r="F64" s="8">
        <v>0</v>
      </c>
      <c r="G64" s="9">
        <v>0</v>
      </c>
      <c r="H64" s="10">
        <v>0</v>
      </c>
      <c r="I64" s="11">
        <v>0</v>
      </c>
      <c r="J64" s="12">
        <v>0</v>
      </c>
      <c r="K64" s="10">
        <v>0</v>
      </c>
      <c r="L64" s="13">
        <v>1</v>
      </c>
      <c r="M64" s="14">
        <v>1</v>
      </c>
      <c r="N64" s="7">
        <v>14</v>
      </c>
      <c r="O64" s="3" t="s">
        <v>122</v>
      </c>
    </row>
    <row r="65" spans="1:15" x14ac:dyDescent="0.25">
      <c r="A65" s="2" t="s">
        <v>123</v>
      </c>
      <c r="B65" s="18">
        <f>SUM(C65:N65)</f>
        <v>47.954999999999998</v>
      </c>
      <c r="C65" s="247">
        <v>9.25</v>
      </c>
      <c r="D65" s="248">
        <v>10.125</v>
      </c>
      <c r="E65" s="249">
        <v>7.625</v>
      </c>
      <c r="F65" s="250">
        <v>3.5</v>
      </c>
      <c r="G65" s="251">
        <v>0.125</v>
      </c>
      <c r="H65" s="252">
        <v>0</v>
      </c>
      <c r="I65" s="253">
        <v>0</v>
      </c>
      <c r="J65" s="254">
        <v>0</v>
      </c>
      <c r="K65" s="252">
        <v>0</v>
      </c>
      <c r="L65" s="255">
        <v>1.375</v>
      </c>
      <c r="M65" s="256">
        <v>3.83</v>
      </c>
      <c r="N65" s="249">
        <v>12.125</v>
      </c>
      <c r="O65" s="2" t="s">
        <v>123</v>
      </c>
    </row>
    <row r="66" spans="1:15" x14ac:dyDescent="0.25">
      <c r="A66" s="2" t="s">
        <v>124</v>
      </c>
      <c r="B66" s="18">
        <v>69</v>
      </c>
      <c r="C66" s="17">
        <v>17</v>
      </c>
      <c r="D66" s="19">
        <v>18</v>
      </c>
      <c r="E66" s="20">
        <v>15</v>
      </c>
      <c r="F66" s="21">
        <v>9</v>
      </c>
      <c r="G66" s="22">
        <v>1</v>
      </c>
      <c r="H66" s="23">
        <v>0</v>
      </c>
      <c r="I66" s="24">
        <v>0</v>
      </c>
      <c r="J66" s="25">
        <v>0</v>
      </c>
      <c r="K66" s="23">
        <v>0</v>
      </c>
      <c r="L66" s="26">
        <v>7</v>
      </c>
      <c r="M66" s="27">
        <v>8</v>
      </c>
      <c r="N66" s="20">
        <v>19</v>
      </c>
      <c r="O66" s="2" t="s">
        <v>124</v>
      </c>
    </row>
    <row r="67" spans="1:15" x14ac:dyDescent="0.25">
      <c r="A67" s="2" t="s">
        <v>86</v>
      </c>
      <c r="B67" s="18">
        <v>2003</v>
      </c>
      <c r="C67" s="17">
        <v>2009</v>
      </c>
      <c r="D67" s="19">
        <v>2003</v>
      </c>
      <c r="E67" s="20">
        <v>2006</v>
      </c>
      <c r="F67" s="21">
        <v>2003</v>
      </c>
      <c r="G67" s="22">
        <v>2005</v>
      </c>
      <c r="H67" s="23"/>
      <c r="I67" s="24"/>
      <c r="J67" s="25"/>
      <c r="K67" s="23"/>
      <c r="L67" s="26">
        <v>2003</v>
      </c>
      <c r="M67" s="27">
        <v>2005</v>
      </c>
      <c r="N67" s="20">
        <v>2001</v>
      </c>
      <c r="O67" s="2" t="s">
        <v>86</v>
      </c>
    </row>
    <row r="68" spans="1:15" x14ac:dyDescent="0.25">
      <c r="A68" s="2" t="s">
        <v>125</v>
      </c>
      <c r="B68" s="18">
        <v>34</v>
      </c>
      <c r="C68" s="17">
        <v>4</v>
      </c>
      <c r="D68" s="19">
        <v>6</v>
      </c>
      <c r="E68" s="20">
        <v>2</v>
      </c>
      <c r="F68" s="21">
        <v>0</v>
      </c>
      <c r="G68" s="22">
        <v>0</v>
      </c>
      <c r="H68" s="23">
        <v>0</v>
      </c>
      <c r="I68" s="24">
        <v>0</v>
      </c>
      <c r="J68" s="25">
        <v>0</v>
      </c>
      <c r="K68" s="23">
        <v>0</v>
      </c>
      <c r="L68" s="26">
        <v>0</v>
      </c>
      <c r="M68" s="27">
        <v>0</v>
      </c>
      <c r="N68" s="20">
        <v>7</v>
      </c>
      <c r="O68" s="2" t="s">
        <v>125</v>
      </c>
    </row>
    <row r="69" spans="1:15" x14ac:dyDescent="0.25">
      <c r="A69" s="2" t="s">
        <v>126</v>
      </c>
      <c r="B69" s="18">
        <v>2002</v>
      </c>
      <c r="C69" s="17">
        <v>2008</v>
      </c>
      <c r="D69" s="19">
        <v>2007</v>
      </c>
      <c r="E69" s="20">
        <v>2001</v>
      </c>
      <c r="F69" s="21">
        <v>2009</v>
      </c>
      <c r="G69" s="22">
        <v>2006</v>
      </c>
      <c r="H69" s="23"/>
      <c r="I69" s="24"/>
      <c r="J69" s="25"/>
      <c r="K69" s="23"/>
      <c r="L69" s="26">
        <v>2008</v>
      </c>
      <c r="M69" s="27">
        <v>2002</v>
      </c>
      <c r="N69" s="20">
        <v>2002</v>
      </c>
      <c r="O69" s="2" t="s">
        <v>126</v>
      </c>
    </row>
    <row r="70" spans="1:15" x14ac:dyDescent="0.25">
      <c r="A70" s="2" t="s">
        <v>127</v>
      </c>
      <c r="B70" s="102">
        <v>40101</v>
      </c>
      <c r="C70" s="17"/>
      <c r="D70" s="19"/>
      <c r="E70" s="20"/>
      <c r="F70" s="21"/>
      <c r="G70" s="22"/>
      <c r="H70" s="23"/>
      <c r="I70" s="24"/>
      <c r="J70" s="25"/>
      <c r="K70" s="23"/>
      <c r="L70" s="26"/>
      <c r="M70" s="27"/>
      <c r="N70" s="20"/>
      <c r="O70" s="2"/>
    </row>
    <row r="71" spans="1:15" x14ac:dyDescent="0.25">
      <c r="A71" s="2" t="s">
        <v>128</v>
      </c>
      <c r="B71" s="39">
        <v>40101</v>
      </c>
      <c r="C71" s="17"/>
      <c r="D71" s="19"/>
      <c r="E71" s="20"/>
      <c r="F71" s="21"/>
      <c r="G71" s="22"/>
      <c r="H71" s="23"/>
      <c r="I71" s="24"/>
      <c r="J71" s="25"/>
      <c r="K71" s="23"/>
      <c r="L71" s="26"/>
      <c r="M71" s="27"/>
      <c r="N71" s="20"/>
      <c r="O71" s="2"/>
    </row>
    <row r="72" spans="1:15" x14ac:dyDescent="0.25">
      <c r="A72" s="2" t="s">
        <v>129</v>
      </c>
      <c r="B72" s="39">
        <v>39775</v>
      </c>
      <c r="C72" s="17"/>
      <c r="D72" s="19"/>
      <c r="E72" s="20"/>
      <c r="F72" s="21"/>
      <c r="G72" s="22"/>
      <c r="H72" s="23"/>
      <c r="I72" s="24"/>
      <c r="J72" s="25"/>
      <c r="K72" s="23"/>
      <c r="L72" s="26"/>
      <c r="M72" s="27"/>
      <c r="N72" s="20"/>
      <c r="O72" s="2"/>
    </row>
    <row r="73" spans="1:15" x14ac:dyDescent="0.25">
      <c r="A73" s="2" t="s">
        <v>130</v>
      </c>
      <c r="B73" s="102">
        <v>39903</v>
      </c>
      <c r="C73" s="17"/>
      <c r="D73" s="19"/>
      <c r="E73" s="20"/>
      <c r="F73" s="21"/>
      <c r="G73" s="22"/>
      <c r="H73" s="23"/>
      <c r="I73" s="24"/>
      <c r="J73" s="25"/>
      <c r="K73" s="23"/>
      <c r="L73" s="26"/>
      <c r="M73" s="27"/>
      <c r="N73" s="20"/>
      <c r="O73" s="2"/>
    </row>
    <row r="74" spans="1:15" x14ac:dyDescent="0.25">
      <c r="A74" s="2" t="s">
        <v>131</v>
      </c>
      <c r="B74" s="39">
        <v>39164</v>
      </c>
      <c r="C74" s="17"/>
      <c r="D74" s="19"/>
      <c r="E74" s="20"/>
      <c r="F74" s="21"/>
      <c r="G74" s="22"/>
      <c r="H74" s="23"/>
      <c r="I74" s="24"/>
      <c r="J74" s="25"/>
      <c r="K74" s="23"/>
      <c r="L74" s="26"/>
      <c r="M74" s="27"/>
      <c r="N74" s="20"/>
      <c r="O74" s="2"/>
    </row>
    <row r="75" spans="1:15" ht="15.75" thickBot="1" x14ac:dyDescent="0.3">
      <c r="A75" s="103" t="s">
        <v>132</v>
      </c>
      <c r="B75" s="104">
        <v>38490</v>
      </c>
      <c r="C75" s="105"/>
      <c r="D75" s="106"/>
      <c r="E75" s="107"/>
      <c r="F75" s="108"/>
      <c r="G75" s="109"/>
      <c r="H75" s="110"/>
      <c r="I75" s="111"/>
      <c r="J75" s="112"/>
      <c r="K75" s="110"/>
      <c r="L75" s="113"/>
      <c r="M75" s="114"/>
      <c r="N75" s="107"/>
      <c r="O75" s="103"/>
    </row>
    <row r="76" spans="1:15" ht="15.75" thickTop="1" x14ac:dyDescent="0.25">
      <c r="A76" s="62" t="s">
        <v>133</v>
      </c>
      <c r="B76" s="63" t="s">
        <v>482</v>
      </c>
      <c r="C76" s="64" t="s">
        <v>482</v>
      </c>
      <c r="D76" s="65" t="s">
        <v>482</v>
      </c>
      <c r="E76" s="66">
        <v>4</v>
      </c>
      <c r="F76" s="67">
        <v>0</v>
      </c>
      <c r="G76" s="68">
        <v>0</v>
      </c>
      <c r="H76" s="69">
        <v>0</v>
      </c>
      <c r="I76" s="70">
        <v>0</v>
      </c>
      <c r="J76" s="71">
        <v>0</v>
      </c>
      <c r="K76" s="69">
        <v>0</v>
      </c>
      <c r="L76" s="72">
        <v>1</v>
      </c>
      <c r="M76" s="73">
        <v>0</v>
      </c>
      <c r="N76" s="66" t="s">
        <v>482</v>
      </c>
      <c r="O76" s="62" t="s">
        <v>133</v>
      </c>
    </row>
    <row r="77" spans="1:15" x14ac:dyDescent="0.25">
      <c r="A77" s="115" t="s">
        <v>134</v>
      </c>
      <c r="B77" s="116">
        <f>SUM(C77:N77)</f>
        <v>49</v>
      </c>
      <c r="C77" s="117">
        <v>12</v>
      </c>
      <c r="D77" s="118">
        <v>11</v>
      </c>
      <c r="E77" s="119">
        <v>7</v>
      </c>
      <c r="F77" s="120">
        <v>3</v>
      </c>
      <c r="G77" s="121">
        <v>0</v>
      </c>
      <c r="H77" s="122">
        <v>0</v>
      </c>
      <c r="I77" s="123">
        <v>0</v>
      </c>
      <c r="J77" s="124">
        <v>0</v>
      </c>
      <c r="K77" s="122">
        <v>0</v>
      </c>
      <c r="L77" s="125">
        <v>1</v>
      </c>
      <c r="M77" s="126">
        <v>5</v>
      </c>
      <c r="N77" s="119">
        <v>10</v>
      </c>
      <c r="O77" s="115" t="s">
        <v>134</v>
      </c>
    </row>
    <row r="78" spans="1:15" x14ac:dyDescent="0.25">
      <c r="A78" s="2" t="s">
        <v>124</v>
      </c>
      <c r="B78" s="127"/>
      <c r="C78" s="17">
        <v>28</v>
      </c>
      <c r="D78" s="19">
        <v>27</v>
      </c>
      <c r="E78" s="20">
        <v>23</v>
      </c>
      <c r="F78" s="21">
        <v>9</v>
      </c>
      <c r="G78" s="22">
        <v>2</v>
      </c>
      <c r="H78" s="23">
        <v>0</v>
      </c>
      <c r="I78" s="24">
        <v>0</v>
      </c>
      <c r="J78" s="25">
        <v>0</v>
      </c>
      <c r="K78" s="23">
        <v>0</v>
      </c>
      <c r="L78" s="26">
        <v>5</v>
      </c>
      <c r="M78" s="27">
        <v>15</v>
      </c>
      <c r="N78" s="20">
        <v>23</v>
      </c>
      <c r="O78" s="2" t="s">
        <v>124</v>
      </c>
    </row>
    <row r="79" spans="1:15" x14ac:dyDescent="0.25">
      <c r="A79" s="2" t="s">
        <v>86</v>
      </c>
      <c r="B79" s="127"/>
      <c r="C79" s="17" t="s">
        <v>99</v>
      </c>
      <c r="D79" s="19">
        <v>1956</v>
      </c>
      <c r="E79" s="20">
        <v>1955</v>
      </c>
      <c r="F79" s="21">
        <v>1956</v>
      </c>
      <c r="G79" s="22">
        <v>1962</v>
      </c>
      <c r="H79" s="23"/>
      <c r="I79" s="24"/>
      <c r="J79" s="25"/>
      <c r="K79" s="23"/>
      <c r="L79" s="26">
        <v>1997</v>
      </c>
      <c r="M79" s="27">
        <v>1985</v>
      </c>
      <c r="N79" s="20">
        <v>1963</v>
      </c>
      <c r="O79" s="2" t="s">
        <v>86</v>
      </c>
    </row>
    <row r="80" spans="1:15" x14ac:dyDescent="0.25">
      <c r="A80" s="2" t="s">
        <v>125</v>
      </c>
      <c r="B80" s="127"/>
      <c r="C80" s="17">
        <v>0</v>
      </c>
      <c r="D80" s="19">
        <v>0</v>
      </c>
      <c r="E80" s="20">
        <v>0</v>
      </c>
      <c r="F80" s="21">
        <v>0</v>
      </c>
      <c r="G80" s="22">
        <v>0</v>
      </c>
      <c r="H80" s="23">
        <v>0</v>
      </c>
      <c r="I80" s="24">
        <v>0</v>
      </c>
      <c r="J80" s="25">
        <v>0</v>
      </c>
      <c r="K80" s="23">
        <v>0</v>
      </c>
      <c r="L80" s="26">
        <v>0</v>
      </c>
      <c r="M80" s="27">
        <v>0</v>
      </c>
      <c r="N80" s="20">
        <v>0</v>
      </c>
      <c r="O80" s="2" t="s">
        <v>125</v>
      </c>
    </row>
    <row r="81" spans="1:15" x14ac:dyDescent="0.25">
      <c r="A81" s="128" t="s">
        <v>126</v>
      </c>
      <c r="B81" s="127"/>
      <c r="C81" s="90" t="s">
        <v>99</v>
      </c>
      <c r="D81" s="91" t="s">
        <v>99</v>
      </c>
      <c r="E81" s="92">
        <v>2007</v>
      </c>
      <c r="F81" s="93">
        <v>2007</v>
      </c>
      <c r="G81" s="94">
        <v>2007</v>
      </c>
      <c r="H81" s="95"/>
      <c r="I81" s="96"/>
      <c r="J81" s="97"/>
      <c r="K81" s="95"/>
      <c r="L81" s="98">
        <v>2007</v>
      </c>
      <c r="M81" s="99">
        <v>2006</v>
      </c>
      <c r="N81" s="92" t="s">
        <v>99</v>
      </c>
      <c r="O81" s="128" t="s">
        <v>126</v>
      </c>
    </row>
    <row r="82" spans="1:15" x14ac:dyDescent="0.25">
      <c r="A82" s="15" t="s">
        <v>135</v>
      </c>
      <c r="B82" s="16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 t="s">
        <v>135</v>
      </c>
    </row>
    <row r="83" spans="1:15" x14ac:dyDescent="0.25">
      <c r="A83" s="3" t="s">
        <v>136</v>
      </c>
      <c r="B83" s="4">
        <f>SUM(C83:N83)</f>
        <v>14</v>
      </c>
      <c r="C83" s="5">
        <v>8</v>
      </c>
      <c r="D83" s="6">
        <v>1</v>
      </c>
      <c r="E83" s="7">
        <v>0</v>
      </c>
      <c r="F83" s="8">
        <v>0</v>
      </c>
      <c r="G83" s="9">
        <v>0</v>
      </c>
      <c r="H83" s="10">
        <v>0</v>
      </c>
      <c r="I83" s="11">
        <v>0</v>
      </c>
      <c r="J83" s="12">
        <v>0</v>
      </c>
      <c r="K83" s="10">
        <v>0</v>
      </c>
      <c r="L83" s="13">
        <v>0</v>
      </c>
      <c r="M83" s="14">
        <v>0</v>
      </c>
      <c r="N83" s="7">
        <v>5</v>
      </c>
      <c r="O83" s="3" t="s">
        <v>136</v>
      </c>
    </row>
    <row r="84" spans="1:15" x14ac:dyDescent="0.25">
      <c r="A84" s="2" t="s">
        <v>137</v>
      </c>
      <c r="B84" s="18">
        <f>SUM(C84:N84)</f>
        <v>5.125</v>
      </c>
      <c r="C84" s="247">
        <v>1.75</v>
      </c>
      <c r="D84" s="248">
        <v>1.125</v>
      </c>
      <c r="E84" s="249">
        <v>0.875</v>
      </c>
      <c r="F84" s="250">
        <v>0.125</v>
      </c>
      <c r="G84" s="251">
        <v>0</v>
      </c>
      <c r="H84" s="252">
        <v>0</v>
      </c>
      <c r="I84" s="253">
        <v>0</v>
      </c>
      <c r="J84" s="254">
        <v>0</v>
      </c>
      <c r="K84" s="252">
        <v>0</v>
      </c>
      <c r="L84" s="255">
        <v>0.25</v>
      </c>
      <c r="M84" s="256">
        <v>0</v>
      </c>
      <c r="N84" s="249">
        <v>1</v>
      </c>
      <c r="O84" s="2" t="s">
        <v>137</v>
      </c>
    </row>
    <row r="85" spans="1:15" x14ac:dyDescent="0.25">
      <c r="A85" s="2" t="s">
        <v>138</v>
      </c>
      <c r="B85" s="18">
        <v>13</v>
      </c>
      <c r="C85" s="17">
        <v>8</v>
      </c>
      <c r="D85" s="19">
        <v>3</v>
      </c>
      <c r="E85" s="20">
        <v>5</v>
      </c>
      <c r="F85" s="21">
        <v>1</v>
      </c>
      <c r="G85" s="22">
        <v>0</v>
      </c>
      <c r="H85" s="23">
        <v>0</v>
      </c>
      <c r="I85" s="24">
        <v>0</v>
      </c>
      <c r="J85" s="25">
        <v>0</v>
      </c>
      <c r="K85" s="23">
        <v>0</v>
      </c>
      <c r="L85" s="26">
        <v>2</v>
      </c>
      <c r="M85" s="27">
        <v>0</v>
      </c>
      <c r="N85" s="20">
        <v>5</v>
      </c>
      <c r="O85" s="2" t="s">
        <v>138</v>
      </c>
    </row>
    <row r="86" spans="1:15" x14ac:dyDescent="0.25">
      <c r="A86" s="2" t="s">
        <v>86</v>
      </c>
      <c r="B86" s="18">
        <v>2003</v>
      </c>
      <c r="C86" s="17">
        <v>2009</v>
      </c>
      <c r="D86" s="19">
        <v>2005</v>
      </c>
      <c r="E86" s="20">
        <v>2005</v>
      </c>
      <c r="F86" s="21">
        <v>2003</v>
      </c>
      <c r="G86" s="22"/>
      <c r="H86" s="23"/>
      <c r="I86" s="24"/>
      <c r="J86" s="25"/>
      <c r="K86" s="23"/>
      <c r="L86" s="26">
        <v>2003</v>
      </c>
      <c r="M86" s="27">
        <v>2005</v>
      </c>
      <c r="N86" s="20">
        <v>2009</v>
      </c>
      <c r="O86" s="2" t="s">
        <v>86</v>
      </c>
    </row>
    <row r="87" spans="1:15" x14ac:dyDescent="0.25">
      <c r="A87" s="2" t="s">
        <v>139</v>
      </c>
      <c r="B87" s="18">
        <v>2</v>
      </c>
      <c r="C87" s="17">
        <v>0</v>
      </c>
      <c r="D87" s="19">
        <v>0</v>
      </c>
      <c r="E87" s="20">
        <v>0</v>
      </c>
      <c r="F87" s="21">
        <v>0</v>
      </c>
      <c r="G87" s="22">
        <v>0</v>
      </c>
      <c r="H87" s="23">
        <v>0</v>
      </c>
      <c r="I87" s="24">
        <v>0</v>
      </c>
      <c r="J87" s="25">
        <v>0</v>
      </c>
      <c r="K87" s="23">
        <v>0</v>
      </c>
      <c r="L87" s="26">
        <v>0</v>
      </c>
      <c r="M87" s="27">
        <v>0</v>
      </c>
      <c r="N87" s="20">
        <v>0</v>
      </c>
      <c r="O87" s="2" t="s">
        <v>139</v>
      </c>
    </row>
    <row r="88" spans="1:15" ht="15.75" thickBot="1" x14ac:dyDescent="0.3">
      <c r="A88" s="128" t="s">
        <v>126</v>
      </c>
      <c r="B88" s="89">
        <v>2002</v>
      </c>
      <c r="C88" s="90">
        <v>2005</v>
      </c>
      <c r="D88" s="91">
        <v>2006</v>
      </c>
      <c r="E88" s="92">
        <v>2009</v>
      </c>
      <c r="F88" s="93">
        <v>2009</v>
      </c>
      <c r="G88" s="94"/>
      <c r="H88" s="95"/>
      <c r="I88" s="96"/>
      <c r="J88" s="97"/>
      <c r="K88" s="95"/>
      <c r="L88" s="98">
        <v>2007</v>
      </c>
      <c r="M88" s="99">
        <v>2005</v>
      </c>
      <c r="N88" s="92">
        <v>2006</v>
      </c>
      <c r="O88" s="128" t="s">
        <v>126</v>
      </c>
    </row>
    <row r="89" spans="1:15" ht="15.75" thickTop="1" x14ac:dyDescent="0.25">
      <c r="A89" s="129" t="s">
        <v>140</v>
      </c>
      <c r="B89" s="130">
        <f>SUM(C89:N89)</f>
        <v>7</v>
      </c>
      <c r="C89" s="215">
        <v>3</v>
      </c>
      <c r="D89" s="216">
        <v>2</v>
      </c>
      <c r="E89" s="217">
        <v>0</v>
      </c>
      <c r="F89" s="218">
        <v>0</v>
      </c>
      <c r="G89" s="135">
        <v>0</v>
      </c>
      <c r="H89" s="136">
        <v>0</v>
      </c>
      <c r="I89" s="137">
        <v>0</v>
      </c>
      <c r="J89" s="138">
        <v>0</v>
      </c>
      <c r="K89" s="136">
        <v>0</v>
      </c>
      <c r="L89" s="139">
        <v>0</v>
      </c>
      <c r="M89" s="140">
        <v>0</v>
      </c>
      <c r="N89" s="133">
        <v>2</v>
      </c>
      <c r="O89" s="129" t="s">
        <v>140</v>
      </c>
    </row>
    <row r="90" spans="1:15" x14ac:dyDescent="0.25">
      <c r="A90" s="15" t="s">
        <v>141</v>
      </c>
      <c r="B90" s="16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 t="s">
        <v>141</v>
      </c>
    </row>
    <row r="91" spans="1:15" x14ac:dyDescent="0.25">
      <c r="A91" s="3" t="s">
        <v>142</v>
      </c>
      <c r="B91" s="4">
        <f>SUM(C91:N91)</f>
        <v>4</v>
      </c>
      <c r="C91" s="5">
        <v>4</v>
      </c>
      <c r="D91" s="6">
        <v>0</v>
      </c>
      <c r="E91" s="7">
        <v>0</v>
      </c>
      <c r="F91" s="8">
        <v>0</v>
      </c>
      <c r="G91" s="9">
        <v>0</v>
      </c>
      <c r="H91" s="10">
        <v>0</v>
      </c>
      <c r="I91" s="11">
        <v>0</v>
      </c>
      <c r="J91" s="12">
        <v>0</v>
      </c>
      <c r="K91" s="10">
        <v>0</v>
      </c>
      <c r="L91" s="13">
        <v>0</v>
      </c>
      <c r="M91" s="14">
        <v>0</v>
      </c>
      <c r="N91" s="7">
        <v>0</v>
      </c>
      <c r="O91" s="3" t="s">
        <v>142</v>
      </c>
    </row>
    <row r="92" spans="1:15" x14ac:dyDescent="0.25">
      <c r="A92" s="2" t="s">
        <v>143</v>
      </c>
      <c r="B92" s="268">
        <f>SUM(C92:N92)</f>
        <v>0.25</v>
      </c>
      <c r="C92" s="247">
        <v>0</v>
      </c>
      <c r="D92" s="248">
        <v>0.125</v>
      </c>
      <c r="E92" s="249">
        <v>0.125</v>
      </c>
      <c r="F92" s="250">
        <v>0</v>
      </c>
      <c r="G92" s="251">
        <v>0</v>
      </c>
      <c r="H92" s="252">
        <v>0</v>
      </c>
      <c r="I92" s="253">
        <v>0</v>
      </c>
      <c r="J92" s="254">
        <v>0</v>
      </c>
      <c r="K92" s="252">
        <v>0</v>
      </c>
      <c r="L92" s="255">
        <v>0</v>
      </c>
      <c r="M92" s="256">
        <v>0</v>
      </c>
      <c r="N92" s="249">
        <v>0</v>
      </c>
      <c r="O92" s="2" t="s">
        <v>143</v>
      </c>
    </row>
    <row r="93" spans="1:15" x14ac:dyDescent="0.25">
      <c r="A93" s="2" t="s">
        <v>144</v>
      </c>
      <c r="B93" s="18">
        <v>4</v>
      </c>
      <c r="C93" s="17">
        <v>4</v>
      </c>
      <c r="D93" s="19">
        <v>1</v>
      </c>
      <c r="E93" s="20">
        <v>1</v>
      </c>
      <c r="F93" s="21">
        <v>0</v>
      </c>
      <c r="G93" s="22">
        <v>0</v>
      </c>
      <c r="H93" s="23">
        <v>0</v>
      </c>
      <c r="I93" s="24">
        <v>0</v>
      </c>
      <c r="J93" s="25">
        <v>0</v>
      </c>
      <c r="K93" s="23">
        <v>0</v>
      </c>
      <c r="L93" s="26">
        <v>0</v>
      </c>
      <c r="M93" s="27">
        <v>0</v>
      </c>
      <c r="N93" s="20">
        <v>0</v>
      </c>
      <c r="O93" s="2" t="s">
        <v>144</v>
      </c>
    </row>
    <row r="94" spans="1:15" x14ac:dyDescent="0.25">
      <c r="A94" s="2" t="s">
        <v>86</v>
      </c>
      <c r="B94" s="18">
        <v>2009</v>
      </c>
      <c r="C94" s="17">
        <v>2009</v>
      </c>
      <c r="D94" s="19">
        <v>2005</v>
      </c>
      <c r="E94" s="20">
        <v>2005</v>
      </c>
      <c r="F94" s="21"/>
      <c r="G94" s="22"/>
      <c r="H94" s="23"/>
      <c r="I94" s="24"/>
      <c r="J94" s="25"/>
      <c r="K94" s="23"/>
      <c r="L94" s="26"/>
      <c r="M94" s="27"/>
      <c r="N94" s="20"/>
      <c r="O94" s="2" t="s">
        <v>86</v>
      </c>
    </row>
    <row r="95" spans="1:15" x14ac:dyDescent="0.25">
      <c r="A95" s="2" t="s">
        <v>145</v>
      </c>
      <c r="B95" s="18">
        <v>0</v>
      </c>
      <c r="C95" s="17">
        <v>0</v>
      </c>
      <c r="D95" s="19">
        <v>0</v>
      </c>
      <c r="E95" s="20">
        <v>0</v>
      </c>
      <c r="F95" s="21">
        <v>0</v>
      </c>
      <c r="G95" s="22">
        <v>0</v>
      </c>
      <c r="H95" s="23">
        <v>0</v>
      </c>
      <c r="I95" s="24">
        <v>0</v>
      </c>
      <c r="J95" s="25">
        <v>0</v>
      </c>
      <c r="K95" s="23">
        <v>0</v>
      </c>
      <c r="L95" s="26">
        <v>0</v>
      </c>
      <c r="M95" s="27">
        <v>0</v>
      </c>
      <c r="N95" s="20">
        <v>0</v>
      </c>
      <c r="O95" s="2" t="s">
        <v>145</v>
      </c>
    </row>
    <row r="96" spans="1:15" ht="15.75" thickBot="1" x14ac:dyDescent="0.3">
      <c r="A96" s="128" t="s">
        <v>126</v>
      </c>
      <c r="B96" s="89">
        <v>2008</v>
      </c>
      <c r="C96" s="90">
        <v>2008</v>
      </c>
      <c r="D96" s="91">
        <v>2008</v>
      </c>
      <c r="E96" s="92">
        <v>2009</v>
      </c>
      <c r="F96" s="93"/>
      <c r="G96" s="94"/>
      <c r="H96" s="95"/>
      <c r="I96" s="96"/>
      <c r="J96" s="97"/>
      <c r="K96" s="95"/>
      <c r="L96" s="98"/>
      <c r="M96" s="99"/>
      <c r="N96" s="92"/>
      <c r="O96" s="128" t="s">
        <v>126</v>
      </c>
    </row>
    <row r="97" spans="1:15" ht="15.75" thickTop="1" x14ac:dyDescent="0.25">
      <c r="A97" s="129" t="s">
        <v>146</v>
      </c>
      <c r="B97" s="130">
        <v>1</v>
      </c>
      <c r="C97" s="131">
        <v>1</v>
      </c>
      <c r="D97" s="132">
        <v>0</v>
      </c>
      <c r="E97" s="133">
        <v>0</v>
      </c>
      <c r="F97" s="134">
        <v>0</v>
      </c>
      <c r="G97" s="135">
        <v>0</v>
      </c>
      <c r="H97" s="136">
        <v>0</v>
      </c>
      <c r="I97" s="137">
        <v>0</v>
      </c>
      <c r="J97" s="138">
        <v>0</v>
      </c>
      <c r="K97" s="136">
        <v>0</v>
      </c>
      <c r="L97" s="225">
        <v>0</v>
      </c>
      <c r="M97" s="140">
        <v>0</v>
      </c>
      <c r="N97" s="133">
        <v>0</v>
      </c>
      <c r="O97" s="129" t="s">
        <v>147</v>
      </c>
    </row>
    <row r="98" spans="1:15" x14ac:dyDescent="0.25">
      <c r="A98" s="15" t="s">
        <v>148</v>
      </c>
      <c r="B98" s="16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 t="s">
        <v>148</v>
      </c>
    </row>
    <row r="99" spans="1:15" x14ac:dyDescent="0.25">
      <c r="A99" s="3" t="s">
        <v>149</v>
      </c>
      <c r="B99" s="4">
        <f>SUM(C99:N99)</f>
        <v>5</v>
      </c>
      <c r="C99" s="5">
        <v>3</v>
      </c>
      <c r="D99" s="6">
        <v>0</v>
      </c>
      <c r="E99" s="7">
        <v>0</v>
      </c>
      <c r="F99" s="8">
        <v>0</v>
      </c>
      <c r="G99" s="9">
        <v>0</v>
      </c>
      <c r="H99" s="10">
        <v>0</v>
      </c>
      <c r="I99" s="11">
        <v>0</v>
      </c>
      <c r="J99" s="12">
        <v>0</v>
      </c>
      <c r="K99" s="10">
        <v>0</v>
      </c>
      <c r="L99" s="13">
        <v>0</v>
      </c>
      <c r="M99" s="14">
        <v>0</v>
      </c>
      <c r="N99" s="7">
        <v>2</v>
      </c>
      <c r="O99" s="3" t="s">
        <v>149</v>
      </c>
    </row>
    <row r="100" spans="1:15" x14ac:dyDescent="0.25">
      <c r="A100" s="2" t="s">
        <v>150</v>
      </c>
      <c r="B100" s="268">
        <f>SUM(C100:N100)</f>
        <v>1</v>
      </c>
      <c r="C100" s="247">
        <v>0.625</v>
      </c>
      <c r="D100" s="248">
        <v>0</v>
      </c>
      <c r="E100" s="249">
        <v>0</v>
      </c>
      <c r="F100" s="250">
        <v>0</v>
      </c>
      <c r="G100" s="251">
        <v>0</v>
      </c>
      <c r="H100" s="252">
        <v>0</v>
      </c>
      <c r="I100" s="253">
        <v>0</v>
      </c>
      <c r="J100" s="254">
        <v>0</v>
      </c>
      <c r="K100" s="252">
        <v>0</v>
      </c>
      <c r="L100" s="255">
        <v>0</v>
      </c>
      <c r="M100" s="256">
        <v>0</v>
      </c>
      <c r="N100" s="249">
        <v>0.375</v>
      </c>
      <c r="O100" s="2" t="s">
        <v>150</v>
      </c>
    </row>
    <row r="101" spans="1:15" x14ac:dyDescent="0.25">
      <c r="A101" s="2" t="s">
        <v>151</v>
      </c>
      <c r="B101" s="18">
        <v>5</v>
      </c>
      <c r="C101" s="17">
        <v>3</v>
      </c>
      <c r="D101" s="19">
        <v>0</v>
      </c>
      <c r="E101" s="20">
        <v>0</v>
      </c>
      <c r="F101" s="21">
        <v>0</v>
      </c>
      <c r="G101" s="22">
        <v>0</v>
      </c>
      <c r="H101" s="23">
        <v>0</v>
      </c>
      <c r="I101" s="24">
        <v>0</v>
      </c>
      <c r="J101" s="25">
        <v>0</v>
      </c>
      <c r="K101" s="23">
        <v>0</v>
      </c>
      <c r="L101" s="26">
        <v>0</v>
      </c>
      <c r="M101" s="27">
        <v>0</v>
      </c>
      <c r="N101" s="20">
        <v>2</v>
      </c>
      <c r="O101" s="2" t="s">
        <v>151</v>
      </c>
    </row>
    <row r="102" spans="1:15" x14ac:dyDescent="0.25">
      <c r="A102" s="2" t="s">
        <v>126</v>
      </c>
      <c r="B102" s="18">
        <v>2009</v>
      </c>
      <c r="C102" s="17">
        <v>2009</v>
      </c>
      <c r="D102" s="19"/>
      <c r="E102" s="20"/>
      <c r="F102" s="21"/>
      <c r="G102" s="22"/>
      <c r="H102" s="23"/>
      <c r="I102" s="24"/>
      <c r="J102" s="25"/>
      <c r="K102" s="23"/>
      <c r="L102" s="26"/>
      <c r="M102" s="27"/>
      <c r="N102" s="20">
        <v>2009</v>
      </c>
      <c r="O102" s="2" t="s">
        <v>126</v>
      </c>
    </row>
    <row r="103" spans="1:15" x14ac:dyDescent="0.25">
      <c r="A103" s="2" t="s">
        <v>152</v>
      </c>
      <c r="B103" s="18">
        <v>0</v>
      </c>
      <c r="C103" s="17">
        <v>0</v>
      </c>
      <c r="D103" s="19">
        <v>0</v>
      </c>
      <c r="E103" s="20">
        <v>0</v>
      </c>
      <c r="F103" s="21">
        <v>0</v>
      </c>
      <c r="G103" s="22">
        <v>0</v>
      </c>
      <c r="H103" s="23">
        <v>0</v>
      </c>
      <c r="I103" s="24">
        <v>0</v>
      </c>
      <c r="J103" s="25">
        <v>0</v>
      </c>
      <c r="K103" s="23">
        <v>0</v>
      </c>
      <c r="L103" s="26">
        <v>0</v>
      </c>
      <c r="M103" s="27">
        <v>0</v>
      </c>
      <c r="N103" s="20">
        <v>0</v>
      </c>
      <c r="O103" s="2" t="s">
        <v>152</v>
      </c>
    </row>
    <row r="104" spans="1:15" ht="15.75" thickBot="1" x14ac:dyDescent="0.3">
      <c r="A104" s="128" t="s">
        <v>126</v>
      </c>
      <c r="B104" s="89">
        <v>2008</v>
      </c>
      <c r="C104" s="90">
        <v>2008</v>
      </c>
      <c r="D104" s="91">
        <v>2008</v>
      </c>
      <c r="E104" s="92"/>
      <c r="F104" s="93"/>
      <c r="G104" s="94"/>
      <c r="H104" s="95"/>
      <c r="I104" s="96"/>
      <c r="J104" s="97"/>
      <c r="K104" s="95"/>
      <c r="L104" s="98"/>
      <c r="M104" s="99"/>
      <c r="N104" s="92">
        <v>2006</v>
      </c>
      <c r="O104" s="128" t="s">
        <v>126</v>
      </c>
    </row>
    <row r="105" spans="1:15" ht="15.75" thickTop="1" x14ac:dyDescent="0.25">
      <c r="A105" s="62" t="s">
        <v>153</v>
      </c>
      <c r="B105" s="63" t="s">
        <v>482</v>
      </c>
      <c r="C105" s="64" t="s">
        <v>482</v>
      </c>
      <c r="D105" s="65" t="s">
        <v>482</v>
      </c>
      <c r="E105" s="66">
        <v>0</v>
      </c>
      <c r="F105" s="67">
        <v>0</v>
      </c>
      <c r="G105" s="235">
        <v>0</v>
      </c>
      <c r="H105" s="69">
        <v>0</v>
      </c>
      <c r="I105" s="70">
        <v>0</v>
      </c>
      <c r="J105" s="71">
        <v>0</v>
      </c>
      <c r="K105" s="69">
        <v>0</v>
      </c>
      <c r="L105" s="72">
        <v>0</v>
      </c>
      <c r="M105" s="73" t="s">
        <v>482</v>
      </c>
      <c r="N105" s="66" t="s">
        <v>482</v>
      </c>
      <c r="O105" s="62" t="s">
        <v>153</v>
      </c>
    </row>
    <row r="106" spans="1:15" x14ac:dyDescent="0.25">
      <c r="A106" s="2" t="s">
        <v>150</v>
      </c>
      <c r="B106" s="18">
        <f>SUM(C106:N106)</f>
        <v>7</v>
      </c>
      <c r="C106" s="17">
        <v>3</v>
      </c>
      <c r="D106" s="19">
        <v>2</v>
      </c>
      <c r="E106" s="20">
        <v>0</v>
      </c>
      <c r="F106" s="21">
        <v>0</v>
      </c>
      <c r="G106" s="22">
        <v>0</v>
      </c>
      <c r="H106" s="23">
        <v>0</v>
      </c>
      <c r="I106" s="24">
        <v>0</v>
      </c>
      <c r="J106" s="25">
        <v>0</v>
      </c>
      <c r="K106" s="23">
        <v>0</v>
      </c>
      <c r="L106" s="26">
        <v>0</v>
      </c>
      <c r="M106" s="27">
        <v>0</v>
      </c>
      <c r="N106" s="20">
        <v>2</v>
      </c>
      <c r="O106" s="2" t="s">
        <v>150</v>
      </c>
    </row>
    <row r="107" spans="1:15" x14ac:dyDescent="0.25">
      <c r="A107" s="2" t="s">
        <v>151</v>
      </c>
      <c r="B107" s="16"/>
      <c r="C107" s="17">
        <v>16</v>
      </c>
      <c r="D107" s="19">
        <v>14</v>
      </c>
      <c r="E107" s="20">
        <v>4</v>
      </c>
      <c r="F107" s="21">
        <v>0</v>
      </c>
      <c r="G107" s="22">
        <v>0</v>
      </c>
      <c r="H107" s="23">
        <v>0</v>
      </c>
      <c r="I107" s="24">
        <v>0</v>
      </c>
      <c r="J107" s="25">
        <v>0</v>
      </c>
      <c r="K107" s="23">
        <v>0</v>
      </c>
      <c r="L107" s="26">
        <v>0</v>
      </c>
      <c r="M107" s="27">
        <v>3</v>
      </c>
      <c r="N107" s="20">
        <v>10</v>
      </c>
      <c r="O107" s="2" t="s">
        <v>151</v>
      </c>
    </row>
    <row r="108" spans="1:15" x14ac:dyDescent="0.25">
      <c r="A108" s="2" t="s">
        <v>126</v>
      </c>
      <c r="B108" s="16"/>
      <c r="C108" s="17">
        <v>1963</v>
      </c>
      <c r="D108" s="19">
        <v>1956</v>
      </c>
      <c r="E108" s="20">
        <v>1971</v>
      </c>
      <c r="F108" s="21"/>
      <c r="G108" s="22"/>
      <c r="H108" s="23"/>
      <c r="I108" s="24"/>
      <c r="J108" s="25"/>
      <c r="K108" s="23"/>
      <c r="L108" s="26"/>
      <c r="M108" s="27" t="s">
        <v>99</v>
      </c>
      <c r="N108" s="20">
        <v>1969</v>
      </c>
      <c r="O108" s="2" t="s">
        <v>126</v>
      </c>
    </row>
    <row r="109" spans="1:15" x14ac:dyDescent="0.25">
      <c r="A109" s="2" t="s">
        <v>152</v>
      </c>
      <c r="B109" s="16"/>
      <c r="C109" s="17">
        <v>0</v>
      </c>
      <c r="D109" s="19">
        <v>0</v>
      </c>
      <c r="E109" s="20">
        <v>0</v>
      </c>
      <c r="F109" s="21">
        <v>0</v>
      </c>
      <c r="G109" s="22">
        <v>0</v>
      </c>
      <c r="H109" s="23">
        <v>0</v>
      </c>
      <c r="I109" s="24">
        <v>0</v>
      </c>
      <c r="J109" s="25">
        <v>0</v>
      </c>
      <c r="K109" s="23">
        <v>0</v>
      </c>
      <c r="L109" s="26">
        <v>0</v>
      </c>
      <c r="M109" s="27">
        <v>0</v>
      </c>
      <c r="N109" s="20">
        <v>0</v>
      </c>
      <c r="O109" s="2" t="s">
        <v>152</v>
      </c>
    </row>
    <row r="110" spans="1:15" x14ac:dyDescent="0.25">
      <c r="A110" s="2" t="s">
        <v>126</v>
      </c>
      <c r="B110" s="16"/>
      <c r="C110" s="17">
        <v>2004</v>
      </c>
      <c r="D110" s="19">
        <v>2006</v>
      </c>
      <c r="E110" s="20">
        <v>2007</v>
      </c>
      <c r="F110" s="21"/>
      <c r="G110" s="22"/>
      <c r="H110" s="23"/>
      <c r="I110" s="24"/>
      <c r="J110" s="25"/>
      <c r="K110" s="23"/>
      <c r="L110" s="26"/>
      <c r="M110" s="27" t="s">
        <v>99</v>
      </c>
      <c r="N110" s="20">
        <v>2002</v>
      </c>
      <c r="O110" s="2" t="s">
        <v>126</v>
      </c>
    </row>
    <row r="111" spans="1:15" x14ac:dyDescent="0.25">
      <c r="A111" s="15" t="s">
        <v>337</v>
      </c>
      <c r="B111" s="16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 t="s">
        <v>338</v>
      </c>
    </row>
    <row r="112" spans="1:15" x14ac:dyDescent="0.25">
      <c r="A112" s="3" t="s">
        <v>339</v>
      </c>
      <c r="B112" s="4">
        <f>SUM(C112:N112)</f>
        <v>127</v>
      </c>
      <c r="C112" s="5">
        <v>0</v>
      </c>
      <c r="D112" s="6">
        <v>0</v>
      </c>
      <c r="E112" s="7">
        <v>0</v>
      </c>
      <c r="F112" s="8">
        <v>7</v>
      </c>
      <c r="G112" s="9">
        <v>11</v>
      </c>
      <c r="H112" s="10">
        <v>21</v>
      </c>
      <c r="I112" s="11">
        <v>30</v>
      </c>
      <c r="J112" s="12">
        <v>31</v>
      </c>
      <c r="K112" s="10">
        <v>24</v>
      </c>
      <c r="L112" s="13">
        <v>3</v>
      </c>
      <c r="M112" s="14">
        <v>0</v>
      </c>
      <c r="N112" s="7">
        <v>0</v>
      </c>
      <c r="O112" s="3" t="s">
        <v>339</v>
      </c>
    </row>
    <row r="113" spans="1:15" x14ac:dyDescent="0.25">
      <c r="A113" s="2" t="s">
        <v>340</v>
      </c>
      <c r="B113" s="18">
        <v>115</v>
      </c>
      <c r="C113" s="247">
        <v>0</v>
      </c>
      <c r="D113" s="248">
        <v>0</v>
      </c>
      <c r="E113" s="249">
        <v>0.375</v>
      </c>
      <c r="F113" s="250">
        <v>5.625</v>
      </c>
      <c r="G113" s="251">
        <v>11.25</v>
      </c>
      <c r="H113" s="252">
        <v>20.375</v>
      </c>
      <c r="I113" s="253">
        <v>25.25</v>
      </c>
      <c r="J113" s="254">
        <v>27</v>
      </c>
      <c r="K113" s="252">
        <v>15.75</v>
      </c>
      <c r="L113" s="255">
        <v>4.125</v>
      </c>
      <c r="M113" s="256">
        <v>0</v>
      </c>
      <c r="N113" s="249">
        <v>0</v>
      </c>
      <c r="O113" s="2" t="s">
        <v>340</v>
      </c>
    </row>
    <row r="114" spans="1:15" x14ac:dyDescent="0.25">
      <c r="A114" s="2" t="s">
        <v>341</v>
      </c>
      <c r="B114" s="18">
        <v>121</v>
      </c>
      <c r="C114" s="17">
        <v>0</v>
      </c>
      <c r="D114" s="19">
        <v>0</v>
      </c>
      <c r="E114" s="20">
        <v>2</v>
      </c>
      <c r="F114" s="21">
        <v>16</v>
      </c>
      <c r="G114" s="22">
        <v>21</v>
      </c>
      <c r="H114" s="23">
        <v>25</v>
      </c>
      <c r="I114" s="24">
        <v>31</v>
      </c>
      <c r="J114" s="25">
        <v>31</v>
      </c>
      <c r="K114" s="23">
        <v>29</v>
      </c>
      <c r="L114" s="26">
        <v>11</v>
      </c>
      <c r="M114" s="27">
        <v>0</v>
      </c>
      <c r="N114" s="20">
        <v>0</v>
      </c>
      <c r="O114" s="2" t="s">
        <v>341</v>
      </c>
    </row>
    <row r="115" spans="1:15" x14ac:dyDescent="0.25">
      <c r="A115" s="2" t="s">
        <v>86</v>
      </c>
      <c r="B115" s="18">
        <v>2006</v>
      </c>
      <c r="C115" s="17"/>
      <c r="D115" s="19"/>
      <c r="E115" s="20">
        <v>2003</v>
      </c>
      <c r="F115" s="21">
        <v>2007</v>
      </c>
      <c r="G115" s="22">
        <v>2008</v>
      </c>
      <c r="H115" s="23">
        <v>2003</v>
      </c>
      <c r="I115" s="24">
        <v>2006</v>
      </c>
      <c r="J115" s="25">
        <v>2009</v>
      </c>
      <c r="K115" s="23">
        <v>2006</v>
      </c>
      <c r="L115" s="26">
        <v>2005</v>
      </c>
      <c r="M115" s="27"/>
      <c r="N115" s="20"/>
      <c r="O115" s="2" t="s">
        <v>86</v>
      </c>
    </row>
    <row r="116" spans="1:15" x14ac:dyDescent="0.25">
      <c r="A116" s="2" t="s">
        <v>342</v>
      </c>
      <c r="B116" s="18">
        <v>108</v>
      </c>
      <c r="C116" s="17">
        <v>0</v>
      </c>
      <c r="D116" s="19">
        <v>0</v>
      </c>
      <c r="E116" s="20">
        <v>0</v>
      </c>
      <c r="F116" s="21">
        <v>1</v>
      </c>
      <c r="G116" s="22">
        <v>5</v>
      </c>
      <c r="H116" s="23">
        <v>15</v>
      </c>
      <c r="I116" s="24">
        <v>21</v>
      </c>
      <c r="J116" s="25">
        <v>23</v>
      </c>
      <c r="K116" s="23">
        <v>4</v>
      </c>
      <c r="L116" s="26">
        <v>0</v>
      </c>
      <c r="M116" s="27">
        <v>0</v>
      </c>
      <c r="N116" s="20">
        <v>0</v>
      </c>
      <c r="O116" s="2" t="s">
        <v>342</v>
      </c>
    </row>
    <row r="117" spans="1:15" x14ac:dyDescent="0.25">
      <c r="A117" s="2" t="s">
        <v>86</v>
      </c>
      <c r="B117" s="18">
        <v>2004</v>
      </c>
      <c r="C117" s="17"/>
      <c r="D117" s="19"/>
      <c r="E117" s="20">
        <v>2009</v>
      </c>
      <c r="F117" s="21">
        <v>2001</v>
      </c>
      <c r="G117" s="22">
        <v>2002</v>
      </c>
      <c r="H117" s="23">
        <v>2002</v>
      </c>
      <c r="I117" s="24">
        <v>2004</v>
      </c>
      <c r="J117" s="25">
        <v>2006</v>
      </c>
      <c r="K117" s="23">
        <v>2001</v>
      </c>
      <c r="L117" s="26">
        <v>2007</v>
      </c>
      <c r="M117" s="27"/>
      <c r="N117" s="20"/>
      <c r="O117" s="2" t="s">
        <v>86</v>
      </c>
    </row>
    <row r="118" spans="1:15" x14ac:dyDescent="0.25">
      <c r="A118" s="2" t="s">
        <v>343</v>
      </c>
      <c r="B118" s="102">
        <v>39909</v>
      </c>
      <c r="C118" s="17"/>
      <c r="D118" s="19"/>
      <c r="E118" s="20"/>
      <c r="F118" s="21"/>
      <c r="G118" s="22"/>
      <c r="H118" s="23"/>
      <c r="I118" s="24"/>
      <c r="J118" s="25"/>
      <c r="K118" s="23"/>
      <c r="L118" s="26"/>
      <c r="M118" s="27"/>
      <c r="N118" s="20"/>
      <c r="O118" s="2"/>
    </row>
    <row r="119" spans="1:15" x14ac:dyDescent="0.25">
      <c r="A119" s="2" t="s">
        <v>344</v>
      </c>
      <c r="B119" s="39">
        <v>38427</v>
      </c>
      <c r="C119" s="17"/>
      <c r="D119" s="19"/>
      <c r="E119" s="20"/>
      <c r="F119" s="21"/>
      <c r="G119" s="22"/>
      <c r="H119" s="23"/>
      <c r="I119" s="24"/>
      <c r="J119" s="25"/>
      <c r="K119" s="23"/>
      <c r="L119" s="26"/>
      <c r="M119" s="27"/>
      <c r="N119" s="20"/>
      <c r="O119" s="2"/>
    </row>
    <row r="120" spans="1:15" x14ac:dyDescent="0.25">
      <c r="A120" s="2" t="s">
        <v>345</v>
      </c>
      <c r="B120" s="39">
        <v>39560</v>
      </c>
      <c r="C120" s="17"/>
      <c r="D120" s="19"/>
      <c r="E120" s="20"/>
      <c r="F120" s="21"/>
      <c r="G120" s="22"/>
      <c r="H120" s="23"/>
      <c r="I120" s="24"/>
      <c r="J120" s="25"/>
      <c r="K120" s="23"/>
      <c r="L120" s="26"/>
      <c r="M120" s="27"/>
      <c r="N120" s="20"/>
      <c r="O120" s="2"/>
    </row>
    <row r="121" spans="1:15" x14ac:dyDescent="0.25">
      <c r="A121" s="2" t="s">
        <v>346</v>
      </c>
      <c r="B121" s="102">
        <v>40093</v>
      </c>
      <c r="C121" s="17"/>
      <c r="D121" s="19"/>
      <c r="E121" s="20"/>
      <c r="F121" s="21"/>
      <c r="G121" s="22"/>
      <c r="H121" s="23"/>
      <c r="I121" s="24"/>
      <c r="J121" s="25"/>
      <c r="K121" s="23"/>
      <c r="L121" s="26"/>
      <c r="M121" s="27"/>
      <c r="N121" s="20"/>
      <c r="O121" s="2"/>
    </row>
    <row r="122" spans="1:15" x14ac:dyDescent="0.25">
      <c r="A122" s="2" t="s">
        <v>347</v>
      </c>
      <c r="B122" s="39">
        <v>39348</v>
      </c>
      <c r="C122" s="17"/>
      <c r="D122" s="19"/>
      <c r="E122" s="20"/>
      <c r="F122" s="21"/>
      <c r="G122" s="22"/>
      <c r="H122" s="23"/>
      <c r="I122" s="24"/>
      <c r="J122" s="25"/>
      <c r="K122" s="23"/>
      <c r="L122" s="26"/>
      <c r="M122" s="27"/>
      <c r="N122" s="20"/>
      <c r="O122" s="2"/>
    </row>
    <row r="123" spans="1:15" x14ac:dyDescent="0.25">
      <c r="A123" s="103" t="s">
        <v>348</v>
      </c>
      <c r="B123" s="104">
        <v>38655</v>
      </c>
      <c r="C123" s="105"/>
      <c r="D123" s="106"/>
      <c r="E123" s="107"/>
      <c r="F123" s="108"/>
      <c r="G123" s="109"/>
      <c r="H123" s="110"/>
      <c r="I123" s="111"/>
      <c r="J123" s="112"/>
      <c r="K123" s="110"/>
      <c r="L123" s="113"/>
      <c r="M123" s="114"/>
      <c r="N123" s="107"/>
      <c r="O123" s="103"/>
    </row>
    <row r="124" spans="1:15" x14ac:dyDescent="0.25">
      <c r="A124" s="15" t="s">
        <v>154</v>
      </c>
      <c r="B124" s="16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 t="s">
        <v>154</v>
      </c>
    </row>
    <row r="125" spans="1:15" x14ac:dyDescent="0.25">
      <c r="A125" s="3" t="s">
        <v>155</v>
      </c>
      <c r="B125" s="4">
        <f>SUM(C125:N125)</f>
        <v>42</v>
      </c>
      <c r="C125" s="5">
        <v>0</v>
      </c>
      <c r="D125" s="6">
        <v>0</v>
      </c>
      <c r="E125" s="7">
        <v>0</v>
      </c>
      <c r="F125" s="8">
        <v>0</v>
      </c>
      <c r="G125" s="9">
        <v>3</v>
      </c>
      <c r="H125" s="10">
        <v>8</v>
      </c>
      <c r="I125" s="11">
        <v>12</v>
      </c>
      <c r="J125" s="12">
        <v>16</v>
      </c>
      <c r="K125" s="10">
        <v>3</v>
      </c>
      <c r="L125" s="13">
        <v>0</v>
      </c>
      <c r="M125" s="14">
        <v>0</v>
      </c>
      <c r="N125" s="7">
        <v>0</v>
      </c>
      <c r="O125" s="3" t="s">
        <v>155</v>
      </c>
    </row>
    <row r="126" spans="1:15" x14ac:dyDescent="0.25">
      <c r="A126" s="2" t="s">
        <v>156</v>
      </c>
      <c r="B126" s="18">
        <f>SUM(C126:N126)</f>
        <v>32.25</v>
      </c>
      <c r="C126" s="247">
        <v>0</v>
      </c>
      <c r="D126" s="248">
        <v>0</v>
      </c>
      <c r="E126" s="249">
        <v>0</v>
      </c>
      <c r="F126" s="250">
        <v>0.5</v>
      </c>
      <c r="G126" s="251">
        <v>3.5</v>
      </c>
      <c r="H126" s="252">
        <v>5.375</v>
      </c>
      <c r="I126" s="253">
        <v>10.625</v>
      </c>
      <c r="J126" s="254">
        <v>8.125</v>
      </c>
      <c r="K126" s="252">
        <v>4</v>
      </c>
      <c r="L126" s="255">
        <v>0.125</v>
      </c>
      <c r="M126" s="256">
        <v>0</v>
      </c>
      <c r="N126" s="249">
        <v>0</v>
      </c>
      <c r="O126" s="2" t="s">
        <v>156</v>
      </c>
    </row>
    <row r="127" spans="1:15" x14ac:dyDescent="0.25">
      <c r="A127" s="2" t="s">
        <v>157</v>
      </c>
      <c r="B127" s="18">
        <v>47</v>
      </c>
      <c r="C127" s="17">
        <v>0</v>
      </c>
      <c r="D127" s="19">
        <v>0</v>
      </c>
      <c r="E127" s="20">
        <v>0</v>
      </c>
      <c r="F127" s="21">
        <v>4</v>
      </c>
      <c r="G127" s="22">
        <v>7</v>
      </c>
      <c r="H127" s="23">
        <v>11</v>
      </c>
      <c r="I127" s="24">
        <v>26</v>
      </c>
      <c r="J127" s="25">
        <v>16</v>
      </c>
      <c r="K127" s="23">
        <v>9</v>
      </c>
      <c r="L127" s="26">
        <v>1</v>
      </c>
      <c r="M127" s="27">
        <v>0</v>
      </c>
      <c r="N127" s="20">
        <v>0</v>
      </c>
      <c r="O127" s="2" t="s">
        <v>157</v>
      </c>
    </row>
    <row r="128" spans="1:15" x14ac:dyDescent="0.25">
      <c r="A128" s="2" t="s">
        <v>86</v>
      </c>
      <c r="B128" s="18">
        <v>2006</v>
      </c>
      <c r="C128" s="17"/>
      <c r="D128" s="19"/>
      <c r="E128" s="20"/>
      <c r="F128" s="21">
        <v>2007</v>
      </c>
      <c r="G128" s="22">
        <v>2008</v>
      </c>
      <c r="H128" s="23">
        <v>2005</v>
      </c>
      <c r="I128" s="24">
        <v>2006</v>
      </c>
      <c r="J128" s="25">
        <v>2009</v>
      </c>
      <c r="K128" s="23">
        <v>2006</v>
      </c>
      <c r="L128" s="26">
        <v>2001</v>
      </c>
      <c r="M128" s="27"/>
      <c r="N128" s="20"/>
      <c r="O128" s="2" t="s">
        <v>86</v>
      </c>
    </row>
    <row r="129" spans="1:15" x14ac:dyDescent="0.25">
      <c r="A129" s="2" t="s">
        <v>158</v>
      </c>
      <c r="B129" s="18">
        <v>15</v>
      </c>
      <c r="C129" s="17">
        <v>0</v>
      </c>
      <c r="D129" s="19">
        <v>0</v>
      </c>
      <c r="E129" s="20">
        <v>0</v>
      </c>
      <c r="F129" s="21">
        <v>0</v>
      </c>
      <c r="G129" s="22">
        <v>0</v>
      </c>
      <c r="H129" s="23">
        <v>2</v>
      </c>
      <c r="I129" s="24">
        <v>4</v>
      </c>
      <c r="J129" s="25">
        <v>2</v>
      </c>
      <c r="K129" s="23">
        <v>0</v>
      </c>
      <c r="L129" s="26">
        <v>0</v>
      </c>
      <c r="M129" s="27">
        <v>0</v>
      </c>
      <c r="N129" s="20">
        <v>0</v>
      </c>
      <c r="O129" s="2" t="s">
        <v>158</v>
      </c>
    </row>
    <row r="130" spans="1:15" x14ac:dyDescent="0.25">
      <c r="A130" s="2" t="s">
        <v>86</v>
      </c>
      <c r="B130" s="18">
        <v>2007</v>
      </c>
      <c r="C130" s="17"/>
      <c r="D130" s="19"/>
      <c r="E130" s="20"/>
      <c r="F130" s="21">
        <v>2006</v>
      </c>
      <c r="G130" s="22">
        <v>2006</v>
      </c>
      <c r="H130" s="23">
        <v>2007</v>
      </c>
      <c r="I130" s="24">
        <v>2207</v>
      </c>
      <c r="J130" s="25">
        <v>2006</v>
      </c>
      <c r="K130" s="23">
        <v>2007</v>
      </c>
      <c r="L130" s="26">
        <v>2007</v>
      </c>
      <c r="M130" s="27"/>
      <c r="N130" s="20"/>
      <c r="O130" s="2" t="s">
        <v>86</v>
      </c>
    </row>
    <row r="131" spans="1:15" x14ac:dyDescent="0.25">
      <c r="A131" s="2" t="s">
        <v>159</v>
      </c>
      <c r="B131" s="102">
        <v>39957</v>
      </c>
      <c r="C131" s="17"/>
      <c r="D131" s="19"/>
      <c r="E131" s="20"/>
      <c r="F131" s="21"/>
      <c r="G131" s="22"/>
      <c r="H131" s="23"/>
      <c r="I131" s="24"/>
      <c r="J131" s="25"/>
      <c r="K131" s="23"/>
      <c r="L131" s="26"/>
      <c r="M131" s="27"/>
      <c r="N131" s="20"/>
      <c r="O131" s="2"/>
    </row>
    <row r="132" spans="1:15" x14ac:dyDescent="0.25">
      <c r="A132" s="2" t="s">
        <v>160</v>
      </c>
      <c r="B132" s="39">
        <v>39186</v>
      </c>
      <c r="C132" s="17"/>
      <c r="D132" s="19"/>
      <c r="E132" s="20"/>
      <c r="F132" s="21"/>
      <c r="G132" s="22"/>
      <c r="H132" s="23"/>
      <c r="I132" s="24"/>
      <c r="J132" s="25"/>
      <c r="K132" s="23"/>
      <c r="L132" s="26"/>
      <c r="M132" s="27"/>
      <c r="N132" s="20"/>
      <c r="O132" s="2"/>
    </row>
    <row r="133" spans="1:15" x14ac:dyDescent="0.25">
      <c r="A133" s="2" t="s">
        <v>161</v>
      </c>
      <c r="B133" s="39">
        <v>38876</v>
      </c>
      <c r="C133" s="17"/>
      <c r="D133" s="19"/>
      <c r="E133" s="20"/>
      <c r="F133" s="21"/>
      <c r="G133" s="22"/>
      <c r="H133" s="23"/>
      <c r="I133" s="24"/>
      <c r="J133" s="25"/>
      <c r="K133" s="23"/>
      <c r="L133" s="26"/>
      <c r="M133" s="27"/>
      <c r="N133" s="20"/>
      <c r="O133" s="2"/>
    </row>
    <row r="134" spans="1:15" x14ac:dyDescent="0.25">
      <c r="A134" s="2" t="s">
        <v>162</v>
      </c>
      <c r="B134" s="102">
        <v>40075</v>
      </c>
      <c r="C134" s="17"/>
      <c r="D134" s="19"/>
      <c r="E134" s="20"/>
      <c r="F134" s="21"/>
      <c r="G134" s="22"/>
      <c r="H134" s="23"/>
      <c r="I134" s="24"/>
      <c r="J134" s="25"/>
      <c r="K134" s="23"/>
      <c r="L134" s="26"/>
      <c r="M134" s="27"/>
      <c r="N134" s="20"/>
      <c r="O134" s="2"/>
    </row>
    <row r="135" spans="1:15" x14ac:dyDescent="0.25">
      <c r="A135" s="2" t="s">
        <v>163</v>
      </c>
      <c r="B135" s="39">
        <v>39299</v>
      </c>
      <c r="C135" s="17"/>
      <c r="D135" s="19"/>
      <c r="E135" s="20"/>
      <c r="F135" s="21"/>
      <c r="G135" s="22"/>
      <c r="H135" s="23"/>
      <c r="I135" s="24"/>
      <c r="J135" s="25"/>
      <c r="K135" s="23"/>
      <c r="L135" s="26"/>
      <c r="M135" s="27"/>
      <c r="N135" s="20"/>
      <c r="O135" s="2"/>
    </row>
    <row r="136" spans="1:15" ht="15.75" thickBot="1" x14ac:dyDescent="0.3">
      <c r="A136" s="103" t="s">
        <v>164</v>
      </c>
      <c r="B136" s="104">
        <v>37177</v>
      </c>
      <c r="C136" s="105"/>
      <c r="D136" s="106"/>
      <c r="E136" s="107"/>
      <c r="F136" s="108"/>
      <c r="G136" s="109"/>
      <c r="H136" s="110"/>
      <c r="I136" s="111"/>
      <c r="J136" s="112"/>
      <c r="K136" s="110"/>
      <c r="L136" s="113"/>
      <c r="M136" s="114"/>
      <c r="N136" s="107"/>
      <c r="O136" s="103"/>
    </row>
    <row r="137" spans="1:15" ht="15.75" thickTop="1" x14ac:dyDescent="0.25">
      <c r="A137" s="62" t="s">
        <v>386</v>
      </c>
      <c r="B137" s="63">
        <f>SUM(C137:N137)</f>
        <v>26</v>
      </c>
      <c r="C137" s="64">
        <v>0</v>
      </c>
      <c r="D137" s="65">
        <v>0</v>
      </c>
      <c r="E137" s="66">
        <v>0</v>
      </c>
      <c r="F137" s="67">
        <v>0</v>
      </c>
      <c r="G137" s="68">
        <v>2</v>
      </c>
      <c r="H137" s="69">
        <v>5</v>
      </c>
      <c r="I137" s="70">
        <v>5</v>
      </c>
      <c r="J137" s="71">
        <v>11</v>
      </c>
      <c r="K137" s="69">
        <v>3</v>
      </c>
      <c r="L137" s="72">
        <v>0</v>
      </c>
      <c r="M137" s="73">
        <v>0</v>
      </c>
      <c r="N137" s="66">
        <v>0</v>
      </c>
      <c r="O137" s="62" t="s">
        <v>386</v>
      </c>
    </row>
    <row r="138" spans="1:15" x14ac:dyDescent="0.25">
      <c r="A138" s="115" t="s">
        <v>156</v>
      </c>
      <c r="B138" s="116">
        <f>SUM(C138:N138)</f>
        <v>22.75</v>
      </c>
      <c r="C138" s="117">
        <v>0</v>
      </c>
      <c r="D138" s="118">
        <v>0</v>
      </c>
      <c r="E138" s="119">
        <v>0</v>
      </c>
      <c r="F138" s="120">
        <v>0</v>
      </c>
      <c r="G138" s="121">
        <v>1.25</v>
      </c>
      <c r="H138" s="122">
        <v>3</v>
      </c>
      <c r="I138" s="123">
        <v>5.5</v>
      </c>
      <c r="J138" s="124">
        <v>8.25</v>
      </c>
      <c r="K138" s="122">
        <v>4.75</v>
      </c>
      <c r="L138" s="125">
        <v>0</v>
      </c>
      <c r="M138" s="126">
        <v>0</v>
      </c>
      <c r="N138" s="119">
        <v>0</v>
      </c>
      <c r="O138" s="115" t="s">
        <v>156</v>
      </c>
    </row>
    <row r="139" spans="1:15" x14ac:dyDescent="0.25">
      <c r="A139" s="36" t="s">
        <v>157</v>
      </c>
      <c r="B139" s="141"/>
      <c r="C139" s="142">
        <v>0</v>
      </c>
      <c r="D139" s="143">
        <v>0</v>
      </c>
      <c r="E139" s="144">
        <v>0</v>
      </c>
      <c r="F139" s="145">
        <v>3</v>
      </c>
      <c r="G139" s="146"/>
      <c r="H139" s="147">
        <v>12</v>
      </c>
      <c r="I139" s="148">
        <v>21</v>
      </c>
      <c r="J139" s="149">
        <v>26</v>
      </c>
      <c r="K139" s="147">
        <v>13</v>
      </c>
      <c r="L139" s="150">
        <v>4</v>
      </c>
      <c r="M139" s="151"/>
      <c r="N139" s="144">
        <v>0</v>
      </c>
      <c r="O139" s="36" t="s">
        <v>157</v>
      </c>
    </row>
    <row r="140" spans="1:15" x14ac:dyDescent="0.25">
      <c r="A140" s="36" t="s">
        <v>86</v>
      </c>
      <c r="B140" s="141"/>
      <c r="C140" s="142"/>
      <c r="D140" s="143"/>
      <c r="E140" s="144"/>
      <c r="F140" s="145">
        <v>1945</v>
      </c>
      <c r="G140" s="146">
        <v>1945</v>
      </c>
      <c r="H140" s="147">
        <v>1976</v>
      </c>
      <c r="I140" s="148">
        <v>2006</v>
      </c>
      <c r="J140" s="149">
        <v>1947</v>
      </c>
      <c r="K140" s="147">
        <v>1959</v>
      </c>
      <c r="L140" s="150">
        <v>1959</v>
      </c>
      <c r="M140" s="151"/>
      <c r="N140" s="144"/>
      <c r="O140" s="36" t="s">
        <v>86</v>
      </c>
    </row>
    <row r="141" spans="1:15" x14ac:dyDescent="0.25">
      <c r="A141" s="36" t="s">
        <v>158</v>
      </c>
      <c r="B141" s="141"/>
      <c r="C141" s="142">
        <v>0</v>
      </c>
      <c r="D141" s="143">
        <v>0</v>
      </c>
      <c r="E141" s="144">
        <v>0</v>
      </c>
      <c r="F141" s="145">
        <v>0</v>
      </c>
      <c r="G141" s="146">
        <v>0</v>
      </c>
      <c r="H141" s="147">
        <v>0</v>
      </c>
      <c r="I141" s="148">
        <v>0</v>
      </c>
      <c r="J141" s="149">
        <v>0</v>
      </c>
      <c r="K141" s="147">
        <v>0</v>
      </c>
      <c r="L141" s="150">
        <v>0</v>
      </c>
      <c r="M141" s="151"/>
      <c r="N141" s="144">
        <v>0</v>
      </c>
      <c r="O141" s="36" t="s">
        <v>158</v>
      </c>
    </row>
    <row r="142" spans="1:15" x14ac:dyDescent="0.25">
      <c r="A142" s="152" t="s">
        <v>86</v>
      </c>
      <c r="B142" s="141"/>
      <c r="C142" s="142"/>
      <c r="D142" s="143"/>
      <c r="E142" s="144"/>
      <c r="F142" s="145">
        <v>2007</v>
      </c>
      <c r="G142" s="146">
        <v>2007</v>
      </c>
      <c r="H142" s="147" t="s">
        <v>99</v>
      </c>
      <c r="I142" s="148" t="s">
        <v>99</v>
      </c>
      <c r="J142" s="149">
        <v>2006</v>
      </c>
      <c r="K142" s="147">
        <v>2007</v>
      </c>
      <c r="L142" s="150">
        <v>2007</v>
      </c>
      <c r="M142" s="151"/>
      <c r="N142" s="144"/>
      <c r="O142" s="152" t="s">
        <v>86</v>
      </c>
    </row>
    <row r="143" spans="1:15" x14ac:dyDescent="0.25">
      <c r="A143" s="15" t="s">
        <v>166</v>
      </c>
      <c r="B143" s="16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 t="s">
        <v>166</v>
      </c>
    </row>
    <row r="144" spans="1:15" x14ac:dyDescent="0.25">
      <c r="A144" s="3" t="s">
        <v>167</v>
      </c>
      <c r="B144" s="4">
        <f>SUM(C144:N144)</f>
        <v>7</v>
      </c>
      <c r="C144" s="5">
        <v>0</v>
      </c>
      <c r="D144" s="6">
        <v>0</v>
      </c>
      <c r="E144" s="7">
        <v>0</v>
      </c>
      <c r="F144" s="8">
        <v>0</v>
      </c>
      <c r="G144" s="9">
        <v>0</v>
      </c>
      <c r="H144" s="10">
        <v>2</v>
      </c>
      <c r="I144" s="11">
        <v>1</v>
      </c>
      <c r="J144" s="12">
        <v>3</v>
      </c>
      <c r="K144" s="10">
        <v>1</v>
      </c>
      <c r="L144" s="13">
        <v>0</v>
      </c>
      <c r="M144" s="14">
        <v>0</v>
      </c>
      <c r="N144" s="7">
        <v>0</v>
      </c>
      <c r="O144" s="3" t="s">
        <v>167</v>
      </c>
    </row>
    <row r="145" spans="1:15" x14ac:dyDescent="0.25">
      <c r="A145" s="2" t="s">
        <v>168</v>
      </c>
      <c r="B145" s="268">
        <f>SUM(C145:N145)</f>
        <v>7.875</v>
      </c>
      <c r="C145" s="247">
        <v>0</v>
      </c>
      <c r="D145" s="248">
        <v>0</v>
      </c>
      <c r="E145" s="249">
        <v>0</v>
      </c>
      <c r="F145" s="250">
        <v>0</v>
      </c>
      <c r="G145" s="251">
        <v>0.125</v>
      </c>
      <c r="H145" s="252">
        <v>1.25</v>
      </c>
      <c r="I145" s="253">
        <v>3.25</v>
      </c>
      <c r="J145" s="254">
        <v>3</v>
      </c>
      <c r="K145" s="252">
        <v>0.25</v>
      </c>
      <c r="L145" s="255">
        <v>0</v>
      </c>
      <c r="M145" s="256">
        <v>0</v>
      </c>
      <c r="N145" s="249">
        <v>0</v>
      </c>
      <c r="O145" s="2" t="s">
        <v>168</v>
      </c>
    </row>
    <row r="146" spans="1:15" x14ac:dyDescent="0.25">
      <c r="A146" s="2" t="s">
        <v>169</v>
      </c>
      <c r="B146" s="18">
        <v>16</v>
      </c>
      <c r="C146" s="17">
        <v>0</v>
      </c>
      <c r="D146" s="19">
        <v>0</v>
      </c>
      <c r="E146" s="20">
        <v>0</v>
      </c>
      <c r="F146" s="21">
        <v>0</v>
      </c>
      <c r="G146" s="22">
        <v>1</v>
      </c>
      <c r="H146" s="23">
        <v>4</v>
      </c>
      <c r="I146" s="24">
        <v>13</v>
      </c>
      <c r="J146" s="25">
        <v>10</v>
      </c>
      <c r="K146" s="23">
        <v>2</v>
      </c>
      <c r="L146" s="26">
        <v>0</v>
      </c>
      <c r="M146" s="27">
        <v>0</v>
      </c>
      <c r="N146" s="20">
        <v>0</v>
      </c>
      <c r="O146" s="2" t="s">
        <v>169</v>
      </c>
    </row>
    <row r="147" spans="1:15" x14ac:dyDescent="0.25">
      <c r="A147" s="2" t="s">
        <v>86</v>
      </c>
      <c r="B147" s="18">
        <v>2006</v>
      </c>
      <c r="C147" s="17"/>
      <c r="D147" s="19"/>
      <c r="E147" s="20"/>
      <c r="F147" s="21"/>
      <c r="G147" s="22">
        <v>2005</v>
      </c>
      <c r="H147" s="23">
        <v>2005</v>
      </c>
      <c r="I147" s="24">
        <v>2006</v>
      </c>
      <c r="J147" s="25">
        <v>2003</v>
      </c>
      <c r="K147" s="23">
        <v>2003</v>
      </c>
      <c r="L147" s="26"/>
      <c r="M147" s="27"/>
      <c r="N147" s="20"/>
      <c r="O147" s="2" t="s">
        <v>86</v>
      </c>
    </row>
    <row r="148" spans="1:15" x14ac:dyDescent="0.25">
      <c r="A148" s="2" t="s">
        <v>170</v>
      </c>
      <c r="B148" s="18">
        <v>2</v>
      </c>
      <c r="C148" s="17">
        <v>0</v>
      </c>
      <c r="D148" s="19">
        <v>0</v>
      </c>
      <c r="E148" s="20">
        <v>0</v>
      </c>
      <c r="F148" s="21">
        <v>0</v>
      </c>
      <c r="G148" s="22">
        <v>0</v>
      </c>
      <c r="H148" s="23">
        <v>0</v>
      </c>
      <c r="I148" s="24">
        <v>0</v>
      </c>
      <c r="J148" s="25">
        <v>0</v>
      </c>
      <c r="K148" s="23">
        <v>0</v>
      </c>
      <c r="L148" s="26">
        <v>0</v>
      </c>
      <c r="M148" s="27">
        <v>0</v>
      </c>
      <c r="N148" s="20">
        <v>0</v>
      </c>
      <c r="O148" s="2" t="s">
        <v>170</v>
      </c>
    </row>
    <row r="149" spans="1:15" x14ac:dyDescent="0.25">
      <c r="A149" s="128" t="s">
        <v>86</v>
      </c>
      <c r="B149" s="89">
        <v>2007</v>
      </c>
      <c r="C149" s="90"/>
      <c r="D149" s="91"/>
      <c r="E149" s="92"/>
      <c r="F149" s="93"/>
      <c r="G149" s="94">
        <v>2009</v>
      </c>
      <c r="H149" s="95">
        <v>2008</v>
      </c>
      <c r="I149" s="96">
        <v>2005</v>
      </c>
      <c r="J149" s="97">
        <v>2006</v>
      </c>
      <c r="K149" s="95">
        <v>2008</v>
      </c>
      <c r="L149" s="98"/>
      <c r="M149" s="99"/>
      <c r="N149" s="92"/>
      <c r="O149" s="128" t="s">
        <v>86</v>
      </c>
    </row>
    <row r="150" spans="1:15" x14ac:dyDescent="0.25">
      <c r="A150" s="2" t="s">
        <v>171</v>
      </c>
      <c r="B150" s="102">
        <v>39993</v>
      </c>
      <c r="C150" s="17"/>
      <c r="D150" s="19"/>
      <c r="E150" s="20"/>
      <c r="F150" s="21"/>
      <c r="G150" s="22"/>
      <c r="H150" s="23"/>
      <c r="I150" s="24"/>
      <c r="J150" s="25"/>
      <c r="K150" s="23"/>
      <c r="L150" s="26"/>
      <c r="M150" s="27"/>
      <c r="N150" s="20"/>
      <c r="O150" s="2"/>
    </row>
    <row r="151" spans="1:15" x14ac:dyDescent="0.25">
      <c r="A151" s="2" t="s">
        <v>172</v>
      </c>
      <c r="B151" s="39">
        <v>38499</v>
      </c>
      <c r="C151" s="17"/>
      <c r="D151" s="19"/>
      <c r="E151" s="20"/>
      <c r="F151" s="21"/>
      <c r="G151" s="22"/>
      <c r="H151" s="23"/>
      <c r="I151" s="24"/>
      <c r="J151" s="25"/>
      <c r="K151" s="23"/>
      <c r="L151" s="26"/>
      <c r="M151" s="27"/>
      <c r="N151" s="20"/>
      <c r="O151" s="2"/>
    </row>
    <row r="152" spans="1:15" x14ac:dyDescent="0.25">
      <c r="A152" s="2" t="s">
        <v>173</v>
      </c>
      <c r="B152" s="39">
        <v>39657</v>
      </c>
      <c r="C152" s="17"/>
      <c r="D152" s="19"/>
      <c r="E152" s="20"/>
      <c r="F152" s="21"/>
      <c r="G152" s="22"/>
      <c r="H152" s="23"/>
      <c r="I152" s="24"/>
      <c r="J152" s="25"/>
      <c r="K152" s="23"/>
      <c r="L152" s="26"/>
      <c r="M152" s="27"/>
      <c r="N152" s="20"/>
      <c r="O152" s="2"/>
    </row>
    <row r="153" spans="1:15" x14ac:dyDescent="0.25">
      <c r="A153" s="2" t="s">
        <v>174</v>
      </c>
      <c r="B153" s="102">
        <v>40064</v>
      </c>
      <c r="C153" s="17"/>
      <c r="D153" s="19"/>
      <c r="E153" s="20"/>
      <c r="F153" s="21"/>
      <c r="G153" s="22"/>
      <c r="H153" s="23"/>
      <c r="I153" s="24"/>
      <c r="J153" s="25"/>
      <c r="K153" s="23"/>
      <c r="L153" s="26"/>
      <c r="M153" s="27"/>
      <c r="N153" s="20"/>
      <c r="O153" s="2"/>
    </row>
    <row r="154" spans="1:15" x14ac:dyDescent="0.25">
      <c r="A154" s="2" t="s">
        <v>175</v>
      </c>
      <c r="B154" s="39">
        <v>38924</v>
      </c>
      <c r="C154" s="17"/>
      <c r="D154" s="19"/>
      <c r="E154" s="20"/>
      <c r="F154" s="21"/>
      <c r="G154" s="22"/>
      <c r="H154" s="23"/>
      <c r="I154" s="24"/>
      <c r="J154" s="25"/>
      <c r="K154" s="23"/>
      <c r="L154" s="26"/>
      <c r="M154" s="27"/>
      <c r="N154" s="20"/>
      <c r="O154" s="2"/>
    </row>
    <row r="155" spans="1:15" ht="15.75" thickBot="1" x14ac:dyDescent="0.3">
      <c r="A155" s="103" t="s">
        <v>176</v>
      </c>
      <c r="B155" s="104">
        <v>37885</v>
      </c>
      <c r="C155" s="105"/>
      <c r="D155" s="106"/>
      <c r="E155" s="107"/>
      <c r="F155" s="108"/>
      <c r="G155" s="109"/>
      <c r="H155" s="110"/>
      <c r="I155" s="111"/>
      <c r="J155" s="112"/>
      <c r="K155" s="110"/>
      <c r="L155" s="113"/>
      <c r="M155" s="114"/>
      <c r="N155" s="107"/>
      <c r="O155" s="103"/>
    </row>
    <row r="156" spans="1:15" ht="15.75" thickTop="1" x14ac:dyDescent="0.25">
      <c r="A156" s="62" t="s">
        <v>177</v>
      </c>
      <c r="B156" s="63">
        <f>SUM(C156:N156)</f>
        <v>3</v>
      </c>
      <c r="C156" s="64">
        <v>0</v>
      </c>
      <c r="D156" s="65">
        <v>0</v>
      </c>
      <c r="E156" s="66">
        <v>0</v>
      </c>
      <c r="F156" s="67">
        <v>0</v>
      </c>
      <c r="G156" s="68">
        <v>0</v>
      </c>
      <c r="H156" s="69">
        <v>0</v>
      </c>
      <c r="I156" s="70">
        <v>1</v>
      </c>
      <c r="J156" s="71">
        <v>2</v>
      </c>
      <c r="K156" s="69">
        <v>0</v>
      </c>
      <c r="L156" s="72">
        <v>0</v>
      </c>
      <c r="M156" s="73">
        <v>0</v>
      </c>
      <c r="N156" s="66">
        <v>0</v>
      </c>
      <c r="O156" s="62" t="s">
        <v>177</v>
      </c>
    </row>
    <row r="157" spans="1:15" x14ac:dyDescent="0.25">
      <c r="A157" s="2" t="s">
        <v>168</v>
      </c>
      <c r="B157" s="18">
        <f>SUM(C157:N157)</f>
        <v>3</v>
      </c>
      <c r="C157" s="17">
        <v>0</v>
      </c>
      <c r="D157" s="19">
        <v>0</v>
      </c>
      <c r="E157" s="20">
        <v>0</v>
      </c>
      <c r="F157" s="21">
        <v>0</v>
      </c>
      <c r="G157" s="22">
        <v>0</v>
      </c>
      <c r="H157" s="23">
        <v>1</v>
      </c>
      <c r="I157" s="24">
        <v>1</v>
      </c>
      <c r="J157" s="25">
        <v>1</v>
      </c>
      <c r="K157" s="23">
        <v>0</v>
      </c>
      <c r="L157" s="26">
        <v>0</v>
      </c>
      <c r="M157" s="27">
        <v>0</v>
      </c>
      <c r="N157" s="20">
        <v>0</v>
      </c>
      <c r="O157" s="2" t="s">
        <v>168</v>
      </c>
    </row>
    <row r="158" spans="1:15" x14ac:dyDescent="0.25">
      <c r="A158" s="2" t="s">
        <v>169</v>
      </c>
      <c r="B158" s="16"/>
      <c r="C158" s="17">
        <v>0</v>
      </c>
      <c r="D158" s="19">
        <v>0</v>
      </c>
      <c r="E158" s="20">
        <v>0</v>
      </c>
      <c r="F158" s="21">
        <v>0</v>
      </c>
      <c r="G158" s="22">
        <v>4</v>
      </c>
      <c r="H158" s="23">
        <v>7</v>
      </c>
      <c r="I158" s="24">
        <v>7</v>
      </c>
      <c r="J158" s="25">
        <v>9</v>
      </c>
      <c r="K158" s="23">
        <v>3</v>
      </c>
      <c r="L158" s="26">
        <v>0</v>
      </c>
      <c r="M158" s="27">
        <v>0</v>
      </c>
      <c r="N158" s="20">
        <v>0</v>
      </c>
      <c r="O158" s="2" t="s">
        <v>169</v>
      </c>
    </row>
    <row r="159" spans="1:15" x14ac:dyDescent="0.25">
      <c r="A159" s="2" t="s">
        <v>86</v>
      </c>
      <c r="B159" s="16"/>
      <c r="C159" s="17"/>
      <c r="D159" s="19"/>
      <c r="E159" s="20"/>
      <c r="F159" s="21"/>
      <c r="G159" s="22">
        <v>1947</v>
      </c>
      <c r="H159" s="23">
        <v>1976</v>
      </c>
      <c r="I159" s="24">
        <v>2006</v>
      </c>
      <c r="J159" s="25">
        <v>1947</v>
      </c>
      <c r="K159" s="23">
        <v>1961</v>
      </c>
      <c r="L159" s="26"/>
      <c r="M159" s="27"/>
      <c r="N159" s="20"/>
      <c r="O159" s="2" t="s">
        <v>86</v>
      </c>
    </row>
    <row r="160" spans="1:15" x14ac:dyDescent="0.25">
      <c r="A160" s="2" t="s">
        <v>170</v>
      </c>
      <c r="B160" s="16"/>
      <c r="C160" s="17">
        <v>0</v>
      </c>
      <c r="D160" s="19">
        <v>0</v>
      </c>
      <c r="E160" s="20">
        <v>0</v>
      </c>
      <c r="F160" s="21">
        <v>0</v>
      </c>
      <c r="G160" s="22">
        <v>0</v>
      </c>
      <c r="H160" s="23">
        <v>0</v>
      </c>
      <c r="I160" s="24">
        <v>0</v>
      </c>
      <c r="J160" s="25">
        <v>0</v>
      </c>
      <c r="K160" s="23">
        <v>0</v>
      </c>
      <c r="L160" s="26">
        <v>0</v>
      </c>
      <c r="M160" s="27">
        <v>0</v>
      </c>
      <c r="N160" s="20">
        <v>0</v>
      </c>
      <c r="O160" s="2" t="s">
        <v>170</v>
      </c>
    </row>
    <row r="161" spans="1:15" x14ac:dyDescent="0.25">
      <c r="A161" s="128" t="s">
        <v>86</v>
      </c>
      <c r="B161" s="16"/>
      <c r="C161" s="17"/>
      <c r="D161" s="19"/>
      <c r="E161" s="20"/>
      <c r="F161" s="21"/>
      <c r="G161" s="22">
        <v>2009</v>
      </c>
      <c r="H161" s="23">
        <v>2007</v>
      </c>
      <c r="I161" s="24">
        <v>2004</v>
      </c>
      <c r="J161" s="25">
        <v>2006</v>
      </c>
      <c r="K161" s="23">
        <v>2009</v>
      </c>
      <c r="L161" s="26"/>
      <c r="M161" s="27"/>
      <c r="N161" s="20"/>
      <c r="O161" s="128" t="s">
        <v>86</v>
      </c>
    </row>
    <row r="162" spans="1:15" x14ac:dyDescent="0.25">
      <c r="A162" s="15" t="s">
        <v>178</v>
      </c>
      <c r="B162" s="16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 t="s">
        <v>178</v>
      </c>
    </row>
    <row r="163" spans="1:15" x14ac:dyDescent="0.25">
      <c r="A163" s="3" t="s">
        <v>179</v>
      </c>
      <c r="B163" s="4">
        <f>SUM(C163:N163)</f>
        <v>681.2</v>
      </c>
      <c r="C163" s="5">
        <v>50.2</v>
      </c>
      <c r="D163" s="6">
        <v>47.8</v>
      </c>
      <c r="E163" s="7">
        <v>53.2</v>
      </c>
      <c r="F163" s="8">
        <v>32.4</v>
      </c>
      <c r="G163" s="9">
        <v>29.6</v>
      </c>
      <c r="H163" s="10">
        <v>33.4</v>
      </c>
      <c r="I163" s="11">
        <v>102</v>
      </c>
      <c r="J163" s="12">
        <v>9.4</v>
      </c>
      <c r="K163" s="10">
        <v>28.8</v>
      </c>
      <c r="L163" s="13">
        <v>65</v>
      </c>
      <c r="M163" s="14">
        <v>152.19999999999999</v>
      </c>
      <c r="N163" s="7">
        <v>77.2</v>
      </c>
      <c r="O163" s="3" t="s">
        <v>179</v>
      </c>
    </row>
    <row r="164" spans="1:15" x14ac:dyDescent="0.25">
      <c r="A164" s="2" t="s">
        <v>180</v>
      </c>
      <c r="B164" s="269">
        <f>SUM(C164:N164)</f>
        <v>844.17750000000001</v>
      </c>
      <c r="C164" s="247">
        <v>59.75</v>
      </c>
      <c r="D164" s="248">
        <v>60.5</v>
      </c>
      <c r="E164" s="249">
        <v>80.7</v>
      </c>
      <c r="F164" s="250">
        <v>51.275000000000006</v>
      </c>
      <c r="G164" s="251">
        <v>74.69</v>
      </c>
      <c r="H164" s="252">
        <v>55.515000000000001</v>
      </c>
      <c r="I164" s="270">
        <v>82.552499999999995</v>
      </c>
      <c r="J164" s="254">
        <v>105.35</v>
      </c>
      <c r="K164" s="252">
        <v>54.19</v>
      </c>
      <c r="L164" s="255">
        <v>65.64</v>
      </c>
      <c r="M164" s="256">
        <v>76.825000000000003</v>
      </c>
      <c r="N164" s="249">
        <v>77.19</v>
      </c>
      <c r="O164" s="2" t="s">
        <v>180</v>
      </c>
    </row>
    <row r="165" spans="1:15" x14ac:dyDescent="0.25">
      <c r="A165" s="2" t="s">
        <v>28</v>
      </c>
      <c r="B165" s="18">
        <f t="shared" ref="B165:N165" si="8">INT((B163-B164)*10000/B164)/100</f>
        <v>-19.309999999999999</v>
      </c>
      <c r="C165" s="17">
        <f t="shared" si="8"/>
        <v>-15.99</v>
      </c>
      <c r="D165" s="19">
        <f t="shared" si="8"/>
        <v>-21</v>
      </c>
      <c r="E165" s="20">
        <f t="shared" si="8"/>
        <v>-34.08</v>
      </c>
      <c r="F165" s="21">
        <f t="shared" si="8"/>
        <v>-36.82</v>
      </c>
      <c r="G165" s="22">
        <f t="shared" si="8"/>
        <v>-60.37</v>
      </c>
      <c r="H165" s="23">
        <f t="shared" si="8"/>
        <v>-39.840000000000003</v>
      </c>
      <c r="I165" s="24">
        <f t="shared" si="8"/>
        <v>23.55</v>
      </c>
      <c r="J165" s="25">
        <f t="shared" si="8"/>
        <v>-91.08</v>
      </c>
      <c r="K165" s="23">
        <f t="shared" si="8"/>
        <v>-46.86</v>
      </c>
      <c r="L165" s="26">
        <f t="shared" si="8"/>
        <v>-0.98</v>
      </c>
      <c r="M165" s="27">
        <f t="shared" si="8"/>
        <v>98.11</v>
      </c>
      <c r="N165" s="20">
        <f t="shared" si="8"/>
        <v>0.01</v>
      </c>
      <c r="O165" s="2" t="s">
        <v>28</v>
      </c>
    </row>
    <row r="166" spans="1:15" x14ac:dyDescent="0.25">
      <c r="A166" s="2" t="s">
        <v>181</v>
      </c>
      <c r="B166" s="18">
        <v>1180</v>
      </c>
      <c r="C166" s="17">
        <v>97</v>
      </c>
      <c r="D166" s="19">
        <v>135.5</v>
      </c>
      <c r="E166" s="20">
        <v>185</v>
      </c>
      <c r="F166" s="21">
        <v>182.5</v>
      </c>
      <c r="G166" s="22">
        <v>128</v>
      </c>
      <c r="H166" s="23">
        <v>107</v>
      </c>
      <c r="I166" s="24">
        <v>132.6</v>
      </c>
      <c r="J166" s="25">
        <v>164.5</v>
      </c>
      <c r="K166" s="23">
        <v>144.5</v>
      </c>
      <c r="L166" s="26">
        <v>104</v>
      </c>
      <c r="M166" s="27">
        <v>175</v>
      </c>
      <c r="N166" s="20">
        <v>130.5</v>
      </c>
      <c r="O166" s="2" t="s">
        <v>181</v>
      </c>
    </row>
    <row r="167" spans="1:15" x14ac:dyDescent="0.25">
      <c r="A167" s="2" t="s">
        <v>86</v>
      </c>
      <c r="B167" s="18">
        <v>2001</v>
      </c>
      <c r="C167" s="17">
        <v>2001</v>
      </c>
      <c r="D167" s="19">
        <v>2002</v>
      </c>
      <c r="E167" s="20">
        <v>2001</v>
      </c>
      <c r="F167" s="21">
        <v>2001</v>
      </c>
      <c r="G167" s="22">
        <v>2006</v>
      </c>
      <c r="H167" s="23">
        <v>2007</v>
      </c>
      <c r="I167" s="24">
        <v>2007</v>
      </c>
      <c r="J167" s="25">
        <v>2002</v>
      </c>
      <c r="K167" s="23">
        <v>2001</v>
      </c>
      <c r="L167" s="26">
        <v>2008</v>
      </c>
      <c r="M167" s="27">
        <v>2002</v>
      </c>
      <c r="N167" s="20">
        <v>2002</v>
      </c>
      <c r="O167" s="2" t="s">
        <v>86</v>
      </c>
    </row>
    <row r="168" spans="1:15" x14ac:dyDescent="0.25">
      <c r="A168" s="2" t="s">
        <v>182</v>
      </c>
      <c r="B168" s="18">
        <v>529</v>
      </c>
      <c r="C168" s="17">
        <v>32</v>
      </c>
      <c r="D168" s="19">
        <v>19</v>
      </c>
      <c r="E168" s="20">
        <v>19</v>
      </c>
      <c r="F168" s="21">
        <v>10</v>
      </c>
      <c r="G168" s="22">
        <v>29.6</v>
      </c>
      <c r="H168" s="23">
        <v>23.5</v>
      </c>
      <c r="I168" s="24">
        <v>45.5</v>
      </c>
      <c r="J168" s="25">
        <v>9.4</v>
      </c>
      <c r="K168" s="23">
        <v>7</v>
      </c>
      <c r="L168" s="26">
        <v>41</v>
      </c>
      <c r="M168" s="27">
        <v>30</v>
      </c>
      <c r="N168" s="20">
        <v>44</v>
      </c>
      <c r="O168" s="2" t="s">
        <v>182</v>
      </c>
    </row>
    <row r="169" spans="1:15" ht="15.75" thickBot="1" x14ac:dyDescent="0.3">
      <c r="A169" s="128" t="s">
        <v>86</v>
      </c>
      <c r="B169" s="89">
        <v>2003</v>
      </c>
      <c r="C169" s="90">
        <v>2007</v>
      </c>
      <c r="D169" s="91">
        <v>2003</v>
      </c>
      <c r="E169" s="92">
        <v>2003</v>
      </c>
      <c r="F169" s="93">
        <v>2007</v>
      </c>
      <c r="G169" s="94">
        <v>2009</v>
      </c>
      <c r="H169" s="95">
        <v>2001</v>
      </c>
      <c r="I169" s="96">
        <v>2006</v>
      </c>
      <c r="J169" s="97">
        <v>2009</v>
      </c>
      <c r="K169" s="95">
        <v>2003</v>
      </c>
      <c r="L169" s="98">
        <v>2004</v>
      </c>
      <c r="M169" s="99">
        <v>2003</v>
      </c>
      <c r="N169" s="92">
        <v>2003</v>
      </c>
      <c r="O169" s="128" t="s">
        <v>86</v>
      </c>
    </row>
    <row r="170" spans="1:15" ht="15.75" thickTop="1" x14ac:dyDescent="0.25">
      <c r="A170" s="62" t="s">
        <v>183</v>
      </c>
      <c r="B170" s="63">
        <f>SUM(C170:N170)</f>
        <v>651</v>
      </c>
      <c r="C170" s="64">
        <v>47</v>
      </c>
      <c r="D170" s="65">
        <v>40</v>
      </c>
      <c r="E170" s="66">
        <v>39</v>
      </c>
      <c r="F170" s="67">
        <v>28</v>
      </c>
      <c r="G170" s="68">
        <v>29</v>
      </c>
      <c r="H170" s="69">
        <v>43</v>
      </c>
      <c r="I170" s="70">
        <v>72</v>
      </c>
      <c r="J170" s="71">
        <v>18</v>
      </c>
      <c r="K170" s="69">
        <v>30</v>
      </c>
      <c r="L170" s="72">
        <v>69</v>
      </c>
      <c r="M170" s="73">
        <v>159</v>
      </c>
      <c r="N170" s="66">
        <v>77</v>
      </c>
      <c r="O170" s="62" t="s">
        <v>183</v>
      </c>
    </row>
    <row r="171" spans="1:15" x14ac:dyDescent="0.25">
      <c r="A171" s="2" t="s">
        <v>184</v>
      </c>
      <c r="B171" s="18">
        <v>748</v>
      </c>
      <c r="C171" s="17">
        <v>60</v>
      </c>
      <c r="D171" s="19">
        <v>49.4</v>
      </c>
      <c r="E171" s="20">
        <v>49.1</v>
      </c>
      <c r="F171" s="21">
        <v>50.6</v>
      </c>
      <c r="G171" s="22">
        <v>55.2</v>
      </c>
      <c r="H171" s="23">
        <v>64.5</v>
      </c>
      <c r="I171" s="24">
        <v>55.1</v>
      </c>
      <c r="J171" s="25">
        <v>66.900000000000006</v>
      </c>
      <c r="K171" s="23">
        <v>75</v>
      </c>
      <c r="L171" s="26">
        <v>71.3</v>
      </c>
      <c r="M171" s="27">
        <v>77.2</v>
      </c>
      <c r="N171" s="20">
        <v>73.7</v>
      </c>
      <c r="O171" s="2" t="s">
        <v>184</v>
      </c>
    </row>
    <row r="172" spans="1:15" x14ac:dyDescent="0.25">
      <c r="A172" s="2" t="s">
        <v>28</v>
      </c>
      <c r="B172" s="18">
        <f t="shared" ref="B172:N172" si="9">INT((B170-B171)*10000/B171)/100</f>
        <v>-12.97</v>
      </c>
      <c r="C172" s="17">
        <f t="shared" si="9"/>
        <v>-21.67</v>
      </c>
      <c r="D172" s="19">
        <f t="shared" si="9"/>
        <v>-19.03</v>
      </c>
      <c r="E172" s="20">
        <f t="shared" si="9"/>
        <v>-20.58</v>
      </c>
      <c r="F172" s="21">
        <f t="shared" si="9"/>
        <v>-44.67</v>
      </c>
      <c r="G172" s="22">
        <f t="shared" si="9"/>
        <v>-47.47</v>
      </c>
      <c r="H172" s="23">
        <f t="shared" si="9"/>
        <v>-33.340000000000003</v>
      </c>
      <c r="I172" s="24">
        <f t="shared" si="9"/>
        <v>30.67</v>
      </c>
      <c r="J172" s="25">
        <f t="shared" si="9"/>
        <v>-73.099999999999994</v>
      </c>
      <c r="K172" s="23">
        <f t="shared" si="9"/>
        <v>-60</v>
      </c>
      <c r="L172" s="26">
        <f t="shared" si="9"/>
        <v>-3.23</v>
      </c>
      <c r="M172" s="27">
        <f t="shared" si="9"/>
        <v>105.95</v>
      </c>
      <c r="N172" s="20">
        <f t="shared" si="9"/>
        <v>4.47</v>
      </c>
      <c r="O172" s="2" t="s">
        <v>28</v>
      </c>
    </row>
    <row r="173" spans="1:15" x14ac:dyDescent="0.25">
      <c r="A173" s="2" t="s">
        <v>181</v>
      </c>
      <c r="B173" s="16"/>
      <c r="C173" s="17">
        <v>145</v>
      </c>
      <c r="D173" s="19">
        <v>132</v>
      </c>
      <c r="E173" s="20">
        <v>169</v>
      </c>
      <c r="F173" s="21">
        <v>148</v>
      </c>
      <c r="G173" s="22">
        <v>114</v>
      </c>
      <c r="H173" s="23">
        <v>150</v>
      </c>
      <c r="I173" s="24">
        <v>134</v>
      </c>
      <c r="J173" s="25">
        <v>174</v>
      </c>
      <c r="K173" s="23">
        <v>171</v>
      </c>
      <c r="L173" s="26">
        <v>216</v>
      </c>
      <c r="M173" s="27">
        <v>169</v>
      </c>
      <c r="N173" s="20">
        <v>204</v>
      </c>
      <c r="O173" s="2" t="s">
        <v>181</v>
      </c>
    </row>
    <row r="174" spans="1:15" x14ac:dyDescent="0.25">
      <c r="A174" s="2" t="s">
        <v>86</v>
      </c>
      <c r="B174" s="16"/>
      <c r="C174" s="17">
        <v>1995</v>
      </c>
      <c r="D174" s="19">
        <v>1957</v>
      </c>
      <c r="E174" s="20">
        <v>2001</v>
      </c>
      <c r="F174" s="21">
        <v>2000</v>
      </c>
      <c r="G174" s="22">
        <v>1945</v>
      </c>
      <c r="H174" s="23">
        <v>2003</v>
      </c>
      <c r="I174" s="24">
        <v>2005</v>
      </c>
      <c r="J174" s="25">
        <v>1945</v>
      </c>
      <c r="K174" s="23">
        <v>1958</v>
      </c>
      <c r="L174" s="26">
        <v>2000</v>
      </c>
      <c r="M174" s="27">
        <v>2000</v>
      </c>
      <c r="N174" s="20">
        <v>1965</v>
      </c>
      <c r="O174" s="2" t="s">
        <v>86</v>
      </c>
    </row>
    <row r="175" spans="1:15" x14ac:dyDescent="0.25">
      <c r="A175" s="2" t="s">
        <v>182</v>
      </c>
      <c r="B175" s="16"/>
      <c r="C175" s="17">
        <v>3</v>
      </c>
      <c r="D175" s="19">
        <v>2</v>
      </c>
      <c r="E175" s="20">
        <v>3</v>
      </c>
      <c r="F175" s="21">
        <v>6</v>
      </c>
      <c r="G175" s="22">
        <v>9</v>
      </c>
      <c r="H175" s="23">
        <v>3</v>
      </c>
      <c r="I175" s="24">
        <v>12</v>
      </c>
      <c r="J175" s="25">
        <v>9</v>
      </c>
      <c r="K175" s="23">
        <v>2</v>
      </c>
      <c r="L175" s="26">
        <v>5</v>
      </c>
      <c r="M175" s="27">
        <v>8</v>
      </c>
      <c r="N175" s="20">
        <v>9</v>
      </c>
      <c r="O175" s="2" t="s">
        <v>182</v>
      </c>
    </row>
    <row r="176" spans="1:15" x14ac:dyDescent="0.25">
      <c r="A176" s="128" t="s">
        <v>86</v>
      </c>
      <c r="B176" s="16"/>
      <c r="C176" s="17">
        <v>1997</v>
      </c>
      <c r="D176" s="19">
        <v>1959</v>
      </c>
      <c r="E176" s="20">
        <v>1953</v>
      </c>
      <c r="F176" s="21">
        <v>2007</v>
      </c>
      <c r="G176" s="22">
        <v>1989</v>
      </c>
      <c r="H176" s="23">
        <v>1976</v>
      </c>
      <c r="I176" s="24">
        <v>1982</v>
      </c>
      <c r="J176" s="25">
        <v>1991</v>
      </c>
      <c r="K176" s="23">
        <v>1959</v>
      </c>
      <c r="L176" s="26">
        <v>1969</v>
      </c>
      <c r="M176" s="27">
        <v>1955</v>
      </c>
      <c r="N176" s="20">
        <v>1971</v>
      </c>
      <c r="O176" s="128" t="s">
        <v>86</v>
      </c>
    </row>
    <row r="177" spans="1:15" x14ac:dyDescent="0.25">
      <c r="A177" s="15" t="s">
        <v>185</v>
      </c>
      <c r="B177" s="16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 t="s">
        <v>185</v>
      </c>
    </row>
    <row r="178" spans="1:15" x14ac:dyDescent="0.25">
      <c r="A178" s="3" t="s">
        <v>186</v>
      </c>
      <c r="B178" s="4">
        <f>SUM(C178:N178)</f>
        <v>1798</v>
      </c>
      <c r="C178" s="5">
        <v>85</v>
      </c>
      <c r="D178" s="6">
        <v>64</v>
      </c>
      <c r="E178" s="7">
        <v>176</v>
      </c>
      <c r="F178" s="8">
        <v>167</v>
      </c>
      <c r="G178" s="9">
        <v>177</v>
      </c>
      <c r="H178" s="10">
        <v>260</v>
      </c>
      <c r="I178" s="11">
        <v>219</v>
      </c>
      <c r="J178" s="12">
        <v>238</v>
      </c>
      <c r="K178" s="10">
        <v>172</v>
      </c>
      <c r="L178" s="13">
        <v>98</v>
      </c>
      <c r="M178" s="14">
        <v>68</v>
      </c>
      <c r="N178" s="7">
        <v>74</v>
      </c>
      <c r="O178" s="3" t="s">
        <v>186</v>
      </c>
    </row>
    <row r="179" spans="1:15" x14ac:dyDescent="0.25">
      <c r="A179" s="2" t="s">
        <v>187</v>
      </c>
      <c r="B179" s="18">
        <v>1626</v>
      </c>
      <c r="C179" s="17">
        <v>49</v>
      </c>
      <c r="D179" s="19">
        <v>80</v>
      </c>
      <c r="E179" s="20">
        <v>115</v>
      </c>
      <c r="F179" s="21">
        <v>162</v>
      </c>
      <c r="G179" s="22">
        <v>199</v>
      </c>
      <c r="H179" s="23">
        <v>206</v>
      </c>
      <c r="I179" s="24">
        <v>213</v>
      </c>
      <c r="J179" s="25">
        <v>213</v>
      </c>
      <c r="K179" s="23">
        <v>151</v>
      </c>
      <c r="L179" s="26">
        <v>116</v>
      </c>
      <c r="M179" s="27">
        <v>74</v>
      </c>
      <c r="N179" s="20">
        <v>48</v>
      </c>
      <c r="O179" s="2" t="s">
        <v>187</v>
      </c>
    </row>
    <row r="180" spans="1:15" x14ac:dyDescent="0.25">
      <c r="A180" s="2" t="s">
        <v>28</v>
      </c>
      <c r="B180" s="18">
        <f>INT((B178-B179)*10000/B179)/100</f>
        <v>10.57</v>
      </c>
      <c r="C180" s="17">
        <f t="shared" ref="C180:N180" si="10">INT((C178-C179)*10000/C179)/100</f>
        <v>73.459999999999994</v>
      </c>
      <c r="D180" s="19">
        <f t="shared" si="10"/>
        <v>-20</v>
      </c>
      <c r="E180" s="20">
        <f t="shared" si="10"/>
        <v>53.04</v>
      </c>
      <c r="F180" s="21">
        <f t="shared" si="10"/>
        <v>3.08</v>
      </c>
      <c r="G180" s="22">
        <f t="shared" si="10"/>
        <v>-11.06</v>
      </c>
      <c r="H180" s="23">
        <f t="shared" si="10"/>
        <v>26.21</v>
      </c>
      <c r="I180" s="24">
        <f t="shared" si="10"/>
        <v>2.81</v>
      </c>
      <c r="J180" s="25">
        <f t="shared" si="10"/>
        <v>11.73</v>
      </c>
      <c r="K180" s="23">
        <f t="shared" si="10"/>
        <v>13.9</v>
      </c>
      <c r="L180" s="26">
        <f t="shared" si="10"/>
        <v>-15.52</v>
      </c>
      <c r="M180" s="27">
        <f t="shared" si="10"/>
        <v>-8.11</v>
      </c>
      <c r="N180" s="20">
        <f t="shared" si="10"/>
        <v>54.16</v>
      </c>
      <c r="O180" s="2" t="s">
        <v>28</v>
      </c>
    </row>
    <row r="181" spans="1:15" x14ac:dyDescent="0.25">
      <c r="A181" s="2" t="s">
        <v>188</v>
      </c>
      <c r="B181" s="18">
        <v>1764</v>
      </c>
      <c r="C181" s="17">
        <v>95</v>
      </c>
      <c r="D181" s="19">
        <v>154</v>
      </c>
      <c r="E181" s="20">
        <v>183</v>
      </c>
      <c r="F181" s="21">
        <v>291</v>
      </c>
      <c r="G181" s="22">
        <v>242</v>
      </c>
      <c r="H181" s="23">
        <v>292</v>
      </c>
      <c r="I181" s="24">
        <v>310</v>
      </c>
      <c r="J181" s="25">
        <v>284</v>
      </c>
      <c r="K181" s="23">
        <v>238</v>
      </c>
      <c r="L181" s="26">
        <v>179</v>
      </c>
      <c r="M181" s="27">
        <v>95</v>
      </c>
      <c r="N181" s="20">
        <v>80</v>
      </c>
      <c r="O181" s="2" t="s">
        <v>188</v>
      </c>
    </row>
    <row r="182" spans="1:15" x14ac:dyDescent="0.25">
      <c r="A182" s="2" t="s">
        <v>86</v>
      </c>
      <c r="B182" s="18">
        <v>2005</v>
      </c>
      <c r="C182" s="17">
        <v>2005</v>
      </c>
      <c r="D182" s="19">
        <v>2008</v>
      </c>
      <c r="E182" s="20">
        <v>1972</v>
      </c>
      <c r="F182" s="21">
        <v>2007</v>
      </c>
      <c r="G182" s="22">
        <v>2001</v>
      </c>
      <c r="H182" s="23">
        <v>1976</v>
      </c>
      <c r="I182" s="24">
        <v>1990</v>
      </c>
      <c r="J182" s="25">
        <v>1976</v>
      </c>
      <c r="K182" s="23">
        <v>1997</v>
      </c>
      <c r="L182" s="26">
        <v>1965</v>
      </c>
      <c r="M182" s="27">
        <v>2005</v>
      </c>
      <c r="N182" s="20">
        <v>1972</v>
      </c>
      <c r="O182" s="2" t="s">
        <v>86</v>
      </c>
    </row>
    <row r="183" spans="1:15" x14ac:dyDescent="0.25">
      <c r="A183" s="2" t="s">
        <v>189</v>
      </c>
      <c r="B183" s="18">
        <v>1603</v>
      </c>
      <c r="C183" s="17">
        <v>32</v>
      </c>
      <c r="D183" s="19">
        <v>28</v>
      </c>
      <c r="E183" s="20">
        <v>54</v>
      </c>
      <c r="F183" s="21">
        <v>100</v>
      </c>
      <c r="G183" s="22">
        <v>120</v>
      </c>
      <c r="H183" s="23">
        <v>115</v>
      </c>
      <c r="I183" s="24">
        <v>141</v>
      </c>
      <c r="J183" s="25">
        <v>127</v>
      </c>
      <c r="K183" s="23">
        <v>81</v>
      </c>
      <c r="L183" s="26">
        <v>52</v>
      </c>
      <c r="M183" s="27">
        <v>63</v>
      </c>
      <c r="N183" s="20">
        <v>17</v>
      </c>
      <c r="O183" s="2" t="s">
        <v>189</v>
      </c>
    </row>
    <row r="184" spans="1:15" x14ac:dyDescent="0.25">
      <c r="A184" s="2" t="s">
        <v>86</v>
      </c>
      <c r="B184" s="18">
        <v>2002</v>
      </c>
      <c r="C184" s="17">
        <v>1964</v>
      </c>
      <c r="D184" s="19">
        <v>2006</v>
      </c>
      <c r="E184" s="20">
        <v>2001</v>
      </c>
      <c r="F184" s="21">
        <v>1998</v>
      </c>
      <c r="G184" s="22">
        <v>2006</v>
      </c>
      <c r="H184" s="23">
        <v>2007</v>
      </c>
      <c r="I184" s="24">
        <v>1965</v>
      </c>
      <c r="J184" s="25">
        <v>1968</v>
      </c>
      <c r="K184" s="23">
        <v>1984</v>
      </c>
      <c r="L184" s="26">
        <v>1998</v>
      </c>
      <c r="M184" s="27">
        <v>2002</v>
      </c>
      <c r="N184" s="20">
        <v>1988</v>
      </c>
      <c r="O184" s="2" t="s">
        <v>86</v>
      </c>
    </row>
    <row r="185" spans="1:15" x14ac:dyDescent="0.25">
      <c r="A185" s="15" t="s">
        <v>190</v>
      </c>
      <c r="B185" s="16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 t="s">
        <v>190</v>
      </c>
    </row>
    <row r="186" spans="1:15" x14ac:dyDescent="0.25">
      <c r="A186" s="3" t="s">
        <v>191</v>
      </c>
      <c r="B186" s="4">
        <f>SUM(C186:N186)</f>
        <v>109</v>
      </c>
      <c r="C186" s="5">
        <v>8</v>
      </c>
      <c r="D186" s="6">
        <v>7</v>
      </c>
      <c r="E186" s="7">
        <v>8</v>
      </c>
      <c r="F186" s="8">
        <v>6</v>
      </c>
      <c r="G186" s="9">
        <v>8</v>
      </c>
      <c r="H186" s="10">
        <v>6</v>
      </c>
      <c r="I186" s="11">
        <v>15</v>
      </c>
      <c r="J186" s="12">
        <v>2</v>
      </c>
      <c r="K186" s="10">
        <v>6</v>
      </c>
      <c r="L186" s="13">
        <v>10</v>
      </c>
      <c r="M186" s="14">
        <v>18</v>
      </c>
      <c r="N186" s="7">
        <v>15</v>
      </c>
      <c r="O186" s="3" t="s">
        <v>191</v>
      </c>
    </row>
    <row r="187" spans="1:15" x14ac:dyDescent="0.25">
      <c r="A187" s="2" t="s">
        <v>192</v>
      </c>
      <c r="B187" s="268">
        <f>SUM(C187:N187)</f>
        <v>142.25</v>
      </c>
      <c r="C187" s="247">
        <v>13.625</v>
      </c>
      <c r="D187" s="248">
        <v>11.25</v>
      </c>
      <c r="E187" s="249">
        <v>13.25</v>
      </c>
      <c r="F187" s="250">
        <v>9.625</v>
      </c>
      <c r="G187" s="251">
        <v>12.875</v>
      </c>
      <c r="H187" s="252">
        <v>8.875</v>
      </c>
      <c r="I187" s="253">
        <v>12.5</v>
      </c>
      <c r="J187" s="254">
        <v>12.5</v>
      </c>
      <c r="K187" s="252">
        <v>9</v>
      </c>
      <c r="L187" s="255">
        <v>12.25</v>
      </c>
      <c r="M187" s="256">
        <v>13.75</v>
      </c>
      <c r="N187" s="249">
        <v>12.75</v>
      </c>
      <c r="O187" s="2" t="s">
        <v>192</v>
      </c>
    </row>
    <row r="188" spans="1:15" x14ac:dyDescent="0.25">
      <c r="A188" s="2" t="s">
        <v>193</v>
      </c>
      <c r="B188" s="18">
        <v>174</v>
      </c>
      <c r="C188" s="17">
        <v>20</v>
      </c>
      <c r="D188" s="19">
        <v>21</v>
      </c>
      <c r="E188" s="20">
        <v>20</v>
      </c>
      <c r="F188" s="21">
        <v>21</v>
      </c>
      <c r="G188" s="22">
        <v>21</v>
      </c>
      <c r="H188" s="23">
        <v>15</v>
      </c>
      <c r="I188" s="24">
        <v>17</v>
      </c>
      <c r="J188" s="25">
        <v>16</v>
      </c>
      <c r="K188" s="23">
        <v>18</v>
      </c>
      <c r="L188" s="26">
        <v>18</v>
      </c>
      <c r="M188" s="27">
        <v>18</v>
      </c>
      <c r="N188" s="20">
        <v>19</v>
      </c>
      <c r="O188" s="2" t="s">
        <v>193</v>
      </c>
    </row>
    <row r="189" spans="1:15" x14ac:dyDescent="0.25">
      <c r="A189" s="2" t="s">
        <v>86</v>
      </c>
      <c r="B189" s="18">
        <v>2002</v>
      </c>
      <c r="C189" s="17">
        <v>2004</v>
      </c>
      <c r="D189" s="19">
        <v>2002</v>
      </c>
      <c r="E189" s="20">
        <v>2008</v>
      </c>
      <c r="F189" s="21">
        <v>2001</v>
      </c>
      <c r="G189" s="22">
        <v>2002</v>
      </c>
      <c r="H189" s="23">
        <v>2007</v>
      </c>
      <c r="I189" s="24">
        <v>2007</v>
      </c>
      <c r="J189" s="25">
        <v>2006</v>
      </c>
      <c r="K189" s="23">
        <v>2001</v>
      </c>
      <c r="L189" s="26">
        <v>2002</v>
      </c>
      <c r="M189" s="27">
        <v>2009</v>
      </c>
      <c r="N189" s="20">
        <v>2002</v>
      </c>
      <c r="O189" s="2" t="s">
        <v>86</v>
      </c>
    </row>
    <row r="190" spans="1:15" x14ac:dyDescent="0.25">
      <c r="A190" s="2" t="s">
        <v>194</v>
      </c>
      <c r="B190" s="18">
        <v>109</v>
      </c>
      <c r="C190" s="17">
        <v>8</v>
      </c>
      <c r="D190" s="19">
        <v>7</v>
      </c>
      <c r="E190" s="20">
        <v>7</v>
      </c>
      <c r="F190" s="21">
        <v>2</v>
      </c>
      <c r="G190" s="22">
        <v>4</v>
      </c>
      <c r="H190" s="23">
        <v>5</v>
      </c>
      <c r="I190" s="24">
        <v>10</v>
      </c>
      <c r="J190" s="25">
        <v>2</v>
      </c>
      <c r="K190" s="23">
        <v>2</v>
      </c>
      <c r="L190" s="26">
        <v>4</v>
      </c>
      <c r="M190" s="27">
        <v>11</v>
      </c>
      <c r="N190" s="20">
        <v>11</v>
      </c>
      <c r="O190" s="2" t="s">
        <v>194</v>
      </c>
    </row>
    <row r="191" spans="1:15" ht="15.75" thickBot="1" x14ac:dyDescent="0.3">
      <c r="A191" s="128" t="s">
        <v>86</v>
      </c>
      <c r="B191" s="89">
        <v>2009</v>
      </c>
      <c r="C191" s="90">
        <v>2009</v>
      </c>
      <c r="D191" s="91">
        <v>2008</v>
      </c>
      <c r="E191" s="92">
        <v>2003</v>
      </c>
      <c r="F191" s="93">
        <v>2007</v>
      </c>
      <c r="G191" s="94">
        <v>2001</v>
      </c>
      <c r="H191" s="95">
        <v>2008</v>
      </c>
      <c r="I191" s="96">
        <v>2006</v>
      </c>
      <c r="J191" s="97">
        <v>2009</v>
      </c>
      <c r="K191" s="95">
        <v>2003</v>
      </c>
      <c r="L191" s="98">
        <v>2007</v>
      </c>
      <c r="M191" s="99">
        <v>2005</v>
      </c>
      <c r="N191" s="92">
        <v>2008</v>
      </c>
      <c r="O191" s="128" t="s">
        <v>86</v>
      </c>
    </row>
    <row r="192" spans="1:15" ht="15.75" thickTop="1" x14ac:dyDescent="0.25">
      <c r="A192" s="62" t="s">
        <v>195</v>
      </c>
      <c r="B192" s="63">
        <f>SUM(C192:N192)</f>
        <v>86</v>
      </c>
      <c r="C192" s="64" t="s">
        <v>482</v>
      </c>
      <c r="D192" s="65" t="s">
        <v>482</v>
      </c>
      <c r="E192" s="66">
        <v>11</v>
      </c>
      <c r="F192" s="67">
        <v>7</v>
      </c>
      <c r="G192" s="68">
        <v>6</v>
      </c>
      <c r="H192" s="69">
        <v>6</v>
      </c>
      <c r="I192" s="70">
        <v>14</v>
      </c>
      <c r="J192" s="71">
        <v>4</v>
      </c>
      <c r="K192" s="69">
        <v>5</v>
      </c>
      <c r="L192" s="72">
        <v>12</v>
      </c>
      <c r="M192" s="73">
        <v>21</v>
      </c>
      <c r="N192" s="66" t="s">
        <v>482</v>
      </c>
      <c r="O192" s="62" t="s">
        <v>195</v>
      </c>
    </row>
    <row r="193" spans="1:15" x14ac:dyDescent="0.25">
      <c r="A193" s="2" t="s">
        <v>192</v>
      </c>
      <c r="B193" s="18">
        <f>SUM(C193:N193)</f>
        <v>126</v>
      </c>
      <c r="C193" s="17">
        <v>11</v>
      </c>
      <c r="D193" s="19">
        <v>10</v>
      </c>
      <c r="E193" s="20">
        <v>10</v>
      </c>
      <c r="F193" s="21">
        <v>11</v>
      </c>
      <c r="G193" s="22">
        <v>10</v>
      </c>
      <c r="H193" s="23">
        <v>10</v>
      </c>
      <c r="I193" s="24">
        <v>9</v>
      </c>
      <c r="J193" s="25">
        <v>10</v>
      </c>
      <c r="K193" s="23">
        <v>11</v>
      </c>
      <c r="L193" s="26">
        <v>10</v>
      </c>
      <c r="M193" s="27">
        <v>12</v>
      </c>
      <c r="N193" s="20">
        <v>12</v>
      </c>
      <c r="O193" s="2" t="s">
        <v>192</v>
      </c>
    </row>
    <row r="194" spans="1:15" x14ac:dyDescent="0.25">
      <c r="A194" s="2" t="s">
        <v>193</v>
      </c>
      <c r="B194" s="16"/>
      <c r="C194" s="17">
        <v>24</v>
      </c>
      <c r="D194" s="19">
        <v>21</v>
      </c>
      <c r="E194" s="20">
        <v>23</v>
      </c>
      <c r="F194" s="21">
        <v>21</v>
      </c>
      <c r="G194" s="22">
        <v>20</v>
      </c>
      <c r="H194" s="23">
        <v>21</v>
      </c>
      <c r="I194" s="24">
        <v>21</v>
      </c>
      <c r="J194" s="25">
        <v>21</v>
      </c>
      <c r="K194" s="23">
        <v>22</v>
      </c>
      <c r="L194" s="26">
        <v>24</v>
      </c>
      <c r="M194" s="27">
        <v>23</v>
      </c>
      <c r="N194" s="20">
        <v>21</v>
      </c>
      <c r="O194" s="2" t="s">
        <v>193</v>
      </c>
    </row>
    <row r="195" spans="1:15" x14ac:dyDescent="0.25">
      <c r="A195" s="2" t="s">
        <v>86</v>
      </c>
      <c r="B195" s="16"/>
      <c r="C195" s="17">
        <v>1948</v>
      </c>
      <c r="D195" s="19">
        <v>1995</v>
      </c>
      <c r="E195" s="20">
        <v>1979</v>
      </c>
      <c r="F195" s="21">
        <v>2001</v>
      </c>
      <c r="G195" s="22">
        <v>2006</v>
      </c>
      <c r="H195" s="23">
        <v>1991</v>
      </c>
      <c r="I195" s="24">
        <v>1988</v>
      </c>
      <c r="J195" s="25">
        <v>1956</v>
      </c>
      <c r="K195" s="23">
        <v>1950</v>
      </c>
      <c r="L195" s="26">
        <v>1981</v>
      </c>
      <c r="M195" s="27">
        <v>2000</v>
      </c>
      <c r="N195" s="20" t="s">
        <v>99</v>
      </c>
      <c r="O195" s="2" t="s">
        <v>86</v>
      </c>
    </row>
    <row r="196" spans="1:15" x14ac:dyDescent="0.25">
      <c r="A196" s="2" t="s">
        <v>194</v>
      </c>
      <c r="B196" s="16"/>
      <c r="C196" s="17">
        <v>1</v>
      </c>
      <c r="D196" s="19">
        <v>1</v>
      </c>
      <c r="E196" s="20">
        <v>1</v>
      </c>
      <c r="F196" s="21">
        <v>2</v>
      </c>
      <c r="G196" s="22">
        <v>2</v>
      </c>
      <c r="H196" s="23">
        <v>1</v>
      </c>
      <c r="I196" s="24">
        <v>3</v>
      </c>
      <c r="J196" s="25">
        <v>2</v>
      </c>
      <c r="K196" s="23">
        <v>1</v>
      </c>
      <c r="L196" s="26">
        <v>2</v>
      </c>
      <c r="M196" s="27">
        <v>4</v>
      </c>
      <c r="N196" s="20">
        <v>2</v>
      </c>
      <c r="O196" s="2" t="s">
        <v>194</v>
      </c>
    </row>
    <row r="197" spans="1:15" x14ac:dyDescent="0.25">
      <c r="A197" s="128" t="s">
        <v>86</v>
      </c>
      <c r="B197" s="16"/>
      <c r="C197" s="17">
        <v>1997</v>
      </c>
      <c r="D197" s="19">
        <v>1959</v>
      </c>
      <c r="E197" s="20">
        <v>1953</v>
      </c>
      <c r="F197" s="21">
        <v>2007</v>
      </c>
      <c r="G197" s="22">
        <v>1989</v>
      </c>
      <c r="H197" s="23">
        <v>1976</v>
      </c>
      <c r="I197" s="24" t="s">
        <v>99</v>
      </c>
      <c r="J197" s="25">
        <v>1995</v>
      </c>
      <c r="K197" s="23">
        <v>1959</v>
      </c>
      <c r="L197" s="26">
        <v>1969</v>
      </c>
      <c r="M197" s="27" t="s">
        <v>99</v>
      </c>
      <c r="N197" s="20">
        <v>1971</v>
      </c>
      <c r="O197" s="128" t="s">
        <v>86</v>
      </c>
    </row>
    <row r="198" spans="1:15" x14ac:dyDescent="0.25">
      <c r="A198" s="15" t="s">
        <v>196</v>
      </c>
      <c r="B198" s="16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 t="s">
        <v>196</v>
      </c>
    </row>
    <row r="199" spans="1:15" x14ac:dyDescent="0.25">
      <c r="A199" s="3" t="s">
        <v>197</v>
      </c>
      <c r="B199" s="18">
        <v>25.6</v>
      </c>
      <c r="C199" s="5">
        <v>12.4</v>
      </c>
      <c r="D199" s="6">
        <v>19.8</v>
      </c>
      <c r="E199" s="7">
        <v>11.4</v>
      </c>
      <c r="F199" s="8">
        <v>13</v>
      </c>
      <c r="G199" s="9">
        <v>8.1999999999999993</v>
      </c>
      <c r="H199" s="10">
        <v>11.4</v>
      </c>
      <c r="I199" s="11">
        <v>21.4</v>
      </c>
      <c r="J199" s="12">
        <v>4.2</v>
      </c>
      <c r="K199" s="10">
        <v>7.6</v>
      </c>
      <c r="L199" s="13">
        <v>11.2</v>
      </c>
      <c r="M199" s="14">
        <v>25.6</v>
      </c>
      <c r="N199" s="7">
        <v>10.199999999999999</v>
      </c>
      <c r="O199" s="3" t="s">
        <v>197</v>
      </c>
    </row>
    <row r="200" spans="1:15" x14ac:dyDescent="0.25">
      <c r="A200" s="36" t="s">
        <v>89</v>
      </c>
      <c r="B200" s="39">
        <v>40121</v>
      </c>
      <c r="C200" s="40">
        <v>39836</v>
      </c>
      <c r="D200" s="41">
        <v>39853</v>
      </c>
      <c r="E200" s="42">
        <v>39897</v>
      </c>
      <c r="F200" s="43">
        <v>39930</v>
      </c>
      <c r="G200" s="44">
        <v>39960</v>
      </c>
      <c r="H200" s="45">
        <v>39972</v>
      </c>
      <c r="I200" s="46">
        <v>39996</v>
      </c>
      <c r="J200" s="47">
        <v>11</v>
      </c>
      <c r="K200" s="45">
        <v>40059</v>
      </c>
      <c r="L200" s="48">
        <v>40107</v>
      </c>
      <c r="M200" s="49">
        <v>40121</v>
      </c>
      <c r="N200" s="42">
        <v>40171</v>
      </c>
      <c r="O200" s="36" t="s">
        <v>89</v>
      </c>
    </row>
    <row r="201" spans="1:15" x14ac:dyDescent="0.25">
      <c r="A201" s="2" t="s">
        <v>198</v>
      </c>
      <c r="B201" s="18">
        <v>65</v>
      </c>
      <c r="C201" s="17">
        <v>25</v>
      </c>
      <c r="D201" s="19">
        <v>22</v>
      </c>
      <c r="E201" s="20">
        <v>23</v>
      </c>
      <c r="F201" s="21">
        <v>63.5</v>
      </c>
      <c r="G201" s="22">
        <v>50</v>
      </c>
      <c r="H201" s="23">
        <v>32</v>
      </c>
      <c r="I201" s="24">
        <v>48</v>
      </c>
      <c r="J201" s="25">
        <v>65</v>
      </c>
      <c r="K201" s="23">
        <v>32</v>
      </c>
      <c r="L201" s="26">
        <v>21</v>
      </c>
      <c r="M201" s="27">
        <v>31.5</v>
      </c>
      <c r="N201" s="20">
        <v>24</v>
      </c>
      <c r="O201" s="2" t="s">
        <v>198</v>
      </c>
    </row>
    <row r="202" spans="1:15" ht="15.75" thickBot="1" x14ac:dyDescent="0.3">
      <c r="A202" s="128" t="s">
        <v>89</v>
      </c>
      <c r="B202" s="181">
        <v>37494</v>
      </c>
      <c r="C202" s="90" t="s">
        <v>200</v>
      </c>
      <c r="D202" s="183">
        <v>38394</v>
      </c>
      <c r="E202" s="184">
        <v>38778</v>
      </c>
      <c r="F202" s="93" t="s">
        <v>202</v>
      </c>
      <c r="G202" s="186">
        <v>38843</v>
      </c>
      <c r="H202" s="187">
        <v>39210</v>
      </c>
      <c r="I202" s="96" t="s">
        <v>387</v>
      </c>
      <c r="J202" s="189">
        <v>37494</v>
      </c>
      <c r="K202" s="187">
        <v>37500</v>
      </c>
      <c r="L202" s="190">
        <v>38656</v>
      </c>
      <c r="M202" s="99" t="s">
        <v>111</v>
      </c>
      <c r="N202" s="184">
        <v>39055</v>
      </c>
      <c r="O202" s="128" t="s">
        <v>89</v>
      </c>
    </row>
    <row r="203" spans="1:15" ht="15.75" thickTop="1" x14ac:dyDescent="0.25">
      <c r="A203" s="62" t="s">
        <v>206</v>
      </c>
      <c r="B203" s="227"/>
      <c r="C203" s="64">
        <v>9.6</v>
      </c>
      <c r="D203" s="65">
        <v>24.8</v>
      </c>
      <c r="E203" s="66">
        <v>9.6</v>
      </c>
      <c r="F203" s="67">
        <v>12.2</v>
      </c>
      <c r="G203" s="68">
        <v>7.8</v>
      </c>
      <c r="H203" s="69">
        <v>13.2</v>
      </c>
      <c r="I203" s="70">
        <v>13.2</v>
      </c>
      <c r="J203" s="71">
        <v>4.4000000000000004</v>
      </c>
      <c r="K203" s="69">
        <v>8.6</v>
      </c>
      <c r="L203" s="72">
        <v>11.8</v>
      </c>
      <c r="M203" s="73">
        <v>28.2</v>
      </c>
      <c r="N203" s="66">
        <v>13</v>
      </c>
      <c r="O203" s="62" t="s">
        <v>206</v>
      </c>
    </row>
    <row r="204" spans="1:15" x14ac:dyDescent="0.25">
      <c r="A204" s="155" t="s">
        <v>89</v>
      </c>
      <c r="B204" s="228"/>
      <c r="C204" s="157">
        <v>22</v>
      </c>
      <c r="D204" s="158">
        <v>39853</v>
      </c>
      <c r="E204" s="159">
        <v>39899</v>
      </c>
      <c r="F204" s="160">
        <v>39930</v>
      </c>
      <c r="G204" s="161">
        <v>39945</v>
      </c>
      <c r="H204" s="162">
        <v>39972</v>
      </c>
      <c r="I204" s="163">
        <v>40018</v>
      </c>
      <c r="J204" s="164">
        <v>40026</v>
      </c>
      <c r="K204" s="162">
        <v>40059</v>
      </c>
      <c r="L204" s="165">
        <v>40107</v>
      </c>
      <c r="M204" s="166">
        <v>40120</v>
      </c>
      <c r="N204" s="159">
        <v>40171</v>
      </c>
      <c r="O204" s="155" t="s">
        <v>89</v>
      </c>
    </row>
    <row r="205" spans="1:15" x14ac:dyDescent="0.25">
      <c r="A205" s="2" t="s">
        <v>198</v>
      </c>
      <c r="B205" s="18">
        <v>101.4</v>
      </c>
      <c r="C205" s="17">
        <v>41.1</v>
      </c>
      <c r="D205" s="19">
        <v>33.4</v>
      </c>
      <c r="E205" s="20">
        <v>31.4</v>
      </c>
      <c r="F205" s="21">
        <v>37.5</v>
      </c>
      <c r="G205" s="22">
        <v>38</v>
      </c>
      <c r="H205" s="23">
        <v>68.099999999999994</v>
      </c>
      <c r="I205" s="24">
        <v>77</v>
      </c>
      <c r="J205" s="25">
        <v>65</v>
      </c>
      <c r="K205" s="23">
        <v>101.4</v>
      </c>
      <c r="L205" s="26">
        <v>53.3</v>
      </c>
      <c r="M205" s="27">
        <v>37.4</v>
      </c>
      <c r="N205" s="20">
        <v>37.6</v>
      </c>
      <c r="O205" s="2" t="s">
        <v>198</v>
      </c>
    </row>
    <row r="206" spans="1:15" x14ac:dyDescent="0.25">
      <c r="A206" s="2" t="s">
        <v>89</v>
      </c>
      <c r="B206" s="39">
        <v>34587</v>
      </c>
      <c r="C206" s="74">
        <v>9135</v>
      </c>
      <c r="D206" s="75">
        <v>37299</v>
      </c>
      <c r="E206" s="76">
        <v>32574</v>
      </c>
      <c r="F206" s="77">
        <v>28582</v>
      </c>
      <c r="G206" s="78">
        <v>34098</v>
      </c>
      <c r="H206" s="79">
        <v>19540</v>
      </c>
      <c r="I206" s="80">
        <v>10049</v>
      </c>
      <c r="J206" s="81">
        <v>37494</v>
      </c>
      <c r="K206" s="79">
        <v>34587</v>
      </c>
      <c r="L206" s="82">
        <v>11973</v>
      </c>
      <c r="M206" s="83">
        <v>23334</v>
      </c>
      <c r="N206" s="76">
        <v>29207</v>
      </c>
      <c r="O206" s="2"/>
    </row>
    <row r="207" spans="1:15" x14ac:dyDescent="0.25">
      <c r="A207" s="15" t="s">
        <v>207</v>
      </c>
      <c r="B207" s="16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 t="s">
        <v>207</v>
      </c>
    </row>
    <row r="208" spans="1:15" x14ac:dyDescent="0.25">
      <c r="A208" s="3" t="s">
        <v>208</v>
      </c>
      <c r="B208" s="4">
        <f>SUM(C208:N208)</f>
        <v>15</v>
      </c>
      <c r="C208" s="5">
        <v>2</v>
      </c>
      <c r="D208" s="6">
        <v>6</v>
      </c>
      <c r="E208" s="7">
        <v>0</v>
      </c>
      <c r="F208" s="8">
        <v>0</v>
      </c>
      <c r="G208" s="9">
        <v>0</v>
      </c>
      <c r="H208" s="10">
        <v>0</v>
      </c>
      <c r="I208" s="11">
        <v>0</v>
      </c>
      <c r="J208" s="12">
        <v>0</v>
      </c>
      <c r="K208" s="10">
        <v>0</v>
      </c>
      <c r="L208" s="13">
        <v>0</v>
      </c>
      <c r="M208" s="14">
        <v>0</v>
      </c>
      <c r="N208" s="7">
        <v>7</v>
      </c>
      <c r="O208" s="3" t="s">
        <v>208</v>
      </c>
    </row>
    <row r="209" spans="1:15" x14ac:dyDescent="0.25">
      <c r="A209" s="2" t="s">
        <v>209</v>
      </c>
      <c r="B209" s="269">
        <f>SUM(C209:N209)</f>
        <v>11.375</v>
      </c>
      <c r="C209" s="247">
        <v>2.125</v>
      </c>
      <c r="D209" s="248">
        <v>3.5</v>
      </c>
      <c r="E209" s="249">
        <v>3.625</v>
      </c>
      <c r="F209" s="250">
        <v>0.375</v>
      </c>
      <c r="G209" s="251">
        <v>0</v>
      </c>
      <c r="H209" s="252">
        <v>0</v>
      </c>
      <c r="I209" s="253">
        <v>0</v>
      </c>
      <c r="J209" s="254">
        <v>0</v>
      </c>
      <c r="K209" s="252">
        <v>0</v>
      </c>
      <c r="L209" s="255">
        <v>0</v>
      </c>
      <c r="M209" s="256">
        <v>0.5</v>
      </c>
      <c r="N209" s="249">
        <v>1.25</v>
      </c>
      <c r="O209" s="2" t="s">
        <v>209</v>
      </c>
    </row>
    <row r="210" spans="1:15" x14ac:dyDescent="0.25">
      <c r="A210" s="2" t="s">
        <v>210</v>
      </c>
      <c r="B210" s="18">
        <v>22</v>
      </c>
      <c r="C210" s="17">
        <v>4</v>
      </c>
      <c r="D210" s="19">
        <v>7</v>
      </c>
      <c r="E210" s="20">
        <v>7</v>
      </c>
      <c r="F210" s="21">
        <v>2</v>
      </c>
      <c r="G210" s="22">
        <v>0</v>
      </c>
      <c r="H210" s="23">
        <v>0</v>
      </c>
      <c r="I210" s="24">
        <v>0</v>
      </c>
      <c r="J210" s="25">
        <v>0</v>
      </c>
      <c r="K210" s="23">
        <v>0</v>
      </c>
      <c r="L210" s="26">
        <v>0</v>
      </c>
      <c r="M210" s="27">
        <v>1</v>
      </c>
      <c r="N210" s="20">
        <v>7</v>
      </c>
      <c r="O210" s="2" t="s">
        <v>210</v>
      </c>
    </row>
    <row r="211" spans="1:15" x14ac:dyDescent="0.25">
      <c r="A211" s="2" t="s">
        <v>86</v>
      </c>
      <c r="B211" s="18">
        <v>2005</v>
      </c>
      <c r="C211" s="17">
        <v>2005</v>
      </c>
      <c r="D211" s="19">
        <v>2006</v>
      </c>
      <c r="E211" s="20">
        <v>2006</v>
      </c>
      <c r="F211" s="21">
        <v>2008</v>
      </c>
      <c r="G211" s="22"/>
      <c r="H211" s="23"/>
      <c r="I211" s="24"/>
      <c r="J211" s="25"/>
      <c r="K211" s="23"/>
      <c r="L211" s="26"/>
      <c r="M211" s="27">
        <v>2008</v>
      </c>
      <c r="N211" s="20">
        <v>2009</v>
      </c>
      <c r="O211" s="2" t="s">
        <v>86</v>
      </c>
    </row>
    <row r="212" spans="1:15" x14ac:dyDescent="0.25">
      <c r="A212" s="2" t="s">
        <v>211</v>
      </c>
      <c r="B212" s="18">
        <v>0</v>
      </c>
      <c r="C212" s="17">
        <v>0</v>
      </c>
      <c r="D212" s="19">
        <v>0</v>
      </c>
      <c r="E212" s="20">
        <v>0</v>
      </c>
      <c r="F212" s="21">
        <v>0</v>
      </c>
      <c r="G212" s="22">
        <v>0</v>
      </c>
      <c r="H212" s="23">
        <v>0</v>
      </c>
      <c r="I212" s="24">
        <v>0</v>
      </c>
      <c r="J212" s="25">
        <v>0</v>
      </c>
      <c r="K212" s="23">
        <v>0</v>
      </c>
      <c r="L212" s="26">
        <v>0</v>
      </c>
      <c r="M212" s="27">
        <v>0</v>
      </c>
      <c r="N212" s="20">
        <v>0</v>
      </c>
      <c r="O212" s="2" t="s">
        <v>211</v>
      </c>
    </row>
    <row r="213" spans="1:15" x14ac:dyDescent="0.25">
      <c r="A213" s="2" t="s">
        <v>126</v>
      </c>
      <c r="B213" s="18">
        <v>2002</v>
      </c>
      <c r="C213" s="17">
        <v>2002</v>
      </c>
      <c r="D213" s="19">
        <v>2008</v>
      </c>
      <c r="E213" s="20">
        <v>2009</v>
      </c>
      <c r="F213" s="21">
        <v>2009</v>
      </c>
      <c r="G213" s="22"/>
      <c r="H213" s="23"/>
      <c r="I213" s="24"/>
      <c r="J213" s="25"/>
      <c r="K213" s="23"/>
      <c r="L213" s="26"/>
      <c r="M213" s="27">
        <v>2009</v>
      </c>
      <c r="N213" s="20">
        <v>2007</v>
      </c>
      <c r="O213" s="2" t="s">
        <v>126</v>
      </c>
    </row>
    <row r="214" spans="1:15" x14ac:dyDescent="0.25">
      <c r="A214" s="2" t="s">
        <v>212</v>
      </c>
      <c r="B214" s="18">
        <v>22</v>
      </c>
      <c r="C214" s="17">
        <v>5</v>
      </c>
      <c r="D214" s="19">
        <v>22</v>
      </c>
      <c r="E214" s="20">
        <v>22</v>
      </c>
      <c r="F214" s="21">
        <v>8</v>
      </c>
      <c r="G214" s="22">
        <v>0</v>
      </c>
      <c r="H214" s="23">
        <v>0</v>
      </c>
      <c r="I214" s="24">
        <v>0</v>
      </c>
      <c r="J214" s="25">
        <v>0</v>
      </c>
      <c r="K214" s="23">
        <v>0</v>
      </c>
      <c r="L214" s="26">
        <v>0</v>
      </c>
      <c r="M214" s="27">
        <v>0</v>
      </c>
      <c r="N214" s="20">
        <v>0</v>
      </c>
      <c r="O214" s="2" t="s">
        <v>212</v>
      </c>
    </row>
    <row r="215" spans="1:15" x14ac:dyDescent="0.25">
      <c r="A215" s="50" t="s">
        <v>89</v>
      </c>
      <c r="B215" s="51">
        <v>38407</v>
      </c>
      <c r="C215" s="52">
        <v>37987</v>
      </c>
      <c r="D215" s="53">
        <v>38407</v>
      </c>
      <c r="E215" s="54">
        <v>38413</v>
      </c>
      <c r="F215" s="55">
        <v>39545</v>
      </c>
      <c r="G215" s="56"/>
      <c r="H215" s="57"/>
      <c r="I215" s="58"/>
      <c r="J215" s="59"/>
      <c r="K215" s="57"/>
      <c r="L215" s="60"/>
      <c r="M215" s="61"/>
      <c r="N215" s="54"/>
      <c r="O215" s="50" t="s">
        <v>89</v>
      </c>
    </row>
    <row r="216" spans="1:15" x14ac:dyDescent="0.25">
      <c r="A216" s="2" t="s">
        <v>388</v>
      </c>
      <c r="B216" s="18">
        <f>SUM(C216:N216)</f>
        <v>14</v>
      </c>
      <c r="C216" s="17">
        <v>4</v>
      </c>
      <c r="D216" s="19">
        <v>4</v>
      </c>
      <c r="E216" s="20">
        <v>2</v>
      </c>
      <c r="F216" s="21">
        <v>1</v>
      </c>
      <c r="G216" s="22">
        <v>0</v>
      </c>
      <c r="H216" s="23">
        <v>0</v>
      </c>
      <c r="I216" s="24">
        <v>0</v>
      </c>
      <c r="J216" s="25">
        <v>0</v>
      </c>
      <c r="K216" s="23">
        <v>0</v>
      </c>
      <c r="L216" s="26">
        <v>0</v>
      </c>
      <c r="M216" s="27">
        <v>1</v>
      </c>
      <c r="N216" s="20">
        <v>2</v>
      </c>
      <c r="O216" s="2" t="s">
        <v>388</v>
      </c>
    </row>
    <row r="217" spans="1:15" x14ac:dyDescent="0.25">
      <c r="A217" s="15" t="s">
        <v>214</v>
      </c>
      <c r="B217" s="16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 t="s">
        <v>214</v>
      </c>
    </row>
    <row r="218" spans="1:15" x14ac:dyDescent="0.25">
      <c r="A218" s="3" t="s">
        <v>215</v>
      </c>
      <c r="B218" s="4">
        <f>SUM(C218:N218)</f>
        <v>14</v>
      </c>
      <c r="C218" s="5">
        <v>1</v>
      </c>
      <c r="D218" s="6">
        <v>0</v>
      </c>
      <c r="E218" s="7">
        <v>1</v>
      </c>
      <c r="F218" s="8">
        <v>4</v>
      </c>
      <c r="G218" s="9">
        <v>1</v>
      </c>
      <c r="H218" s="10">
        <v>1</v>
      </c>
      <c r="I218" s="11">
        <v>0</v>
      </c>
      <c r="J218" s="12">
        <v>0</v>
      </c>
      <c r="K218" s="10">
        <v>3</v>
      </c>
      <c r="L218" s="13">
        <v>2</v>
      </c>
      <c r="M218" s="14">
        <v>0</v>
      </c>
      <c r="N218" s="7">
        <v>1</v>
      </c>
      <c r="O218" s="3" t="s">
        <v>215</v>
      </c>
    </row>
    <row r="219" spans="1:15" x14ac:dyDescent="0.25">
      <c r="A219" s="2" t="s">
        <v>216</v>
      </c>
      <c r="B219" s="18">
        <f>SUM(C219:N219)</f>
        <v>14.875</v>
      </c>
      <c r="C219" s="247">
        <v>1.375</v>
      </c>
      <c r="D219" s="248">
        <v>1.375</v>
      </c>
      <c r="E219" s="249">
        <v>2</v>
      </c>
      <c r="F219" s="250">
        <v>1.125</v>
      </c>
      <c r="G219" s="251">
        <v>1.5</v>
      </c>
      <c r="H219" s="252">
        <v>0.5</v>
      </c>
      <c r="I219" s="253">
        <v>0.625</v>
      </c>
      <c r="J219" s="254">
        <v>0.5</v>
      </c>
      <c r="K219" s="252">
        <v>1.5</v>
      </c>
      <c r="L219" s="255">
        <v>1.25</v>
      </c>
      <c r="M219" s="256">
        <v>1.375</v>
      </c>
      <c r="N219" s="249">
        <v>1.75</v>
      </c>
      <c r="O219" s="2" t="s">
        <v>216</v>
      </c>
    </row>
    <row r="220" spans="1:15" x14ac:dyDescent="0.25">
      <c r="A220" s="2" t="s">
        <v>217</v>
      </c>
      <c r="B220" s="18">
        <v>25</v>
      </c>
      <c r="C220" s="17">
        <v>6</v>
      </c>
      <c r="D220" s="19">
        <v>3</v>
      </c>
      <c r="E220" s="20">
        <v>5</v>
      </c>
      <c r="F220" s="21">
        <v>4</v>
      </c>
      <c r="G220" s="22">
        <v>4</v>
      </c>
      <c r="H220" s="23">
        <v>1</v>
      </c>
      <c r="I220" s="24">
        <v>1</v>
      </c>
      <c r="J220" s="25">
        <v>2</v>
      </c>
      <c r="K220" s="23">
        <v>3</v>
      </c>
      <c r="L220" s="26">
        <v>3</v>
      </c>
      <c r="M220" s="27">
        <v>5</v>
      </c>
      <c r="N220" s="20">
        <v>4</v>
      </c>
      <c r="O220" s="2" t="s">
        <v>217</v>
      </c>
    </row>
    <row r="221" spans="1:15" x14ac:dyDescent="0.25">
      <c r="A221" s="2" t="s">
        <v>86</v>
      </c>
      <c r="B221" s="18">
        <v>2001</v>
      </c>
      <c r="C221" s="17">
        <v>2001</v>
      </c>
      <c r="D221" s="19">
        <v>2001</v>
      </c>
      <c r="E221" s="20">
        <v>2005</v>
      </c>
      <c r="F221" s="21">
        <v>2009</v>
      </c>
      <c r="G221" s="22">
        <v>2001</v>
      </c>
      <c r="H221" s="23">
        <v>2009</v>
      </c>
      <c r="I221" s="24">
        <v>2006</v>
      </c>
      <c r="J221" s="25">
        <v>2001</v>
      </c>
      <c r="K221" s="23">
        <v>2009</v>
      </c>
      <c r="L221" s="26">
        <v>2008</v>
      </c>
      <c r="M221" s="27">
        <v>2002</v>
      </c>
      <c r="N221" s="20">
        <v>2008</v>
      </c>
      <c r="O221" s="2" t="s">
        <v>86</v>
      </c>
    </row>
    <row r="222" spans="1:15" x14ac:dyDescent="0.25">
      <c r="A222" s="2" t="s">
        <v>218</v>
      </c>
      <c r="B222" s="18">
        <v>11</v>
      </c>
      <c r="C222" s="17">
        <v>0</v>
      </c>
      <c r="D222" s="19">
        <v>0</v>
      </c>
      <c r="E222" s="20">
        <v>0</v>
      </c>
      <c r="F222" s="21">
        <v>0</v>
      </c>
      <c r="G222" s="22">
        <v>0</v>
      </c>
      <c r="H222" s="23">
        <v>0</v>
      </c>
      <c r="I222" s="24">
        <v>0</v>
      </c>
      <c r="J222" s="25">
        <v>0</v>
      </c>
      <c r="K222" s="23">
        <v>1</v>
      </c>
      <c r="L222" s="26">
        <v>0</v>
      </c>
      <c r="M222" s="27">
        <v>0</v>
      </c>
      <c r="N222" s="20">
        <v>1</v>
      </c>
      <c r="O222" s="2" t="s">
        <v>218</v>
      </c>
    </row>
    <row r="223" spans="1:15" ht="15.75" thickBot="1" x14ac:dyDescent="0.3">
      <c r="A223" s="128" t="s">
        <v>86</v>
      </c>
      <c r="B223" s="89">
        <v>2005</v>
      </c>
      <c r="C223" s="90">
        <v>2005</v>
      </c>
      <c r="D223" s="91">
        <v>2009</v>
      </c>
      <c r="E223" s="92">
        <v>2004</v>
      </c>
      <c r="F223" s="93">
        <v>2004</v>
      </c>
      <c r="G223" s="94">
        <v>2002</v>
      </c>
      <c r="H223" s="95">
        <v>2007</v>
      </c>
      <c r="I223" s="96">
        <v>2008</v>
      </c>
      <c r="J223" s="97">
        <v>2006</v>
      </c>
      <c r="K223" s="95">
        <v>2002</v>
      </c>
      <c r="L223" s="98">
        <v>2004</v>
      </c>
      <c r="M223" s="99">
        <v>2008</v>
      </c>
      <c r="N223" s="92">
        <v>2009</v>
      </c>
      <c r="O223" s="128" t="s">
        <v>86</v>
      </c>
    </row>
    <row r="224" spans="1:15" ht="15.75" thickTop="1" x14ac:dyDescent="0.25">
      <c r="A224" s="62" t="s">
        <v>219</v>
      </c>
      <c r="B224" s="63">
        <f>SUM(C224:N224)</f>
        <v>8</v>
      </c>
      <c r="C224" s="64">
        <v>1</v>
      </c>
      <c r="D224" s="65">
        <v>0</v>
      </c>
      <c r="E224" s="66">
        <v>1</v>
      </c>
      <c r="F224" s="67">
        <v>3</v>
      </c>
      <c r="G224" s="68">
        <v>0</v>
      </c>
      <c r="H224" s="69">
        <v>1</v>
      </c>
      <c r="I224" s="70">
        <v>0</v>
      </c>
      <c r="J224" s="219">
        <v>0</v>
      </c>
      <c r="K224" s="69">
        <v>2</v>
      </c>
      <c r="L224" s="72">
        <v>0</v>
      </c>
      <c r="M224" s="73">
        <v>0</v>
      </c>
      <c r="N224" s="66">
        <v>0</v>
      </c>
      <c r="O224" s="62" t="s">
        <v>219</v>
      </c>
    </row>
    <row r="225" spans="1:15" x14ac:dyDescent="0.25">
      <c r="A225" s="2" t="s">
        <v>220</v>
      </c>
      <c r="B225" s="18">
        <f>SUM(C225:N225)</f>
        <v>58</v>
      </c>
      <c r="C225" s="17">
        <v>5</v>
      </c>
      <c r="D225" s="19">
        <v>6</v>
      </c>
      <c r="E225" s="20">
        <v>5</v>
      </c>
      <c r="F225" s="21">
        <v>4</v>
      </c>
      <c r="G225" s="22">
        <v>3</v>
      </c>
      <c r="H225" s="23">
        <v>4</v>
      </c>
      <c r="I225" s="24">
        <v>4</v>
      </c>
      <c r="J225" s="25">
        <v>4</v>
      </c>
      <c r="K225" s="23">
        <v>5</v>
      </c>
      <c r="L225" s="26">
        <v>6</v>
      </c>
      <c r="M225" s="27">
        <v>6</v>
      </c>
      <c r="N225" s="20">
        <v>6</v>
      </c>
      <c r="O225" s="2" t="s">
        <v>220</v>
      </c>
    </row>
    <row r="226" spans="1:15" x14ac:dyDescent="0.25">
      <c r="A226" s="15" t="s">
        <v>221</v>
      </c>
      <c r="B226" s="16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 t="s">
        <v>221</v>
      </c>
    </row>
    <row r="227" spans="1:15" x14ac:dyDescent="0.25">
      <c r="A227" s="3" t="s">
        <v>222</v>
      </c>
      <c r="B227" s="4">
        <v>55</v>
      </c>
      <c r="C227" s="5">
        <v>55</v>
      </c>
      <c r="D227" s="6">
        <v>53.6</v>
      </c>
      <c r="E227" s="7">
        <v>47.2</v>
      </c>
      <c r="F227" s="8">
        <v>31</v>
      </c>
      <c r="G227" s="229">
        <v>35.299999999999997</v>
      </c>
      <c r="H227" s="10">
        <v>37.4</v>
      </c>
      <c r="I227" s="11">
        <v>48.6</v>
      </c>
      <c r="J227" s="230">
        <v>42.8</v>
      </c>
      <c r="K227" s="10">
        <v>51.5</v>
      </c>
      <c r="L227" s="13">
        <v>38.9</v>
      </c>
      <c r="M227" s="14">
        <v>46</v>
      </c>
      <c r="N227" s="7">
        <v>29.5</v>
      </c>
      <c r="O227" s="3" t="s">
        <v>222</v>
      </c>
    </row>
    <row r="228" spans="1:15" x14ac:dyDescent="0.25">
      <c r="A228" s="36" t="s">
        <v>223</v>
      </c>
      <c r="B228" s="18">
        <v>77.400000000000006</v>
      </c>
      <c r="C228" s="17">
        <v>77.400000000000006</v>
      </c>
      <c r="D228" s="19">
        <v>55.4</v>
      </c>
      <c r="E228" s="20">
        <v>79.2</v>
      </c>
      <c r="F228" s="21">
        <v>48.6</v>
      </c>
      <c r="G228" s="177">
        <v>70.2</v>
      </c>
      <c r="H228" s="23">
        <v>56.88</v>
      </c>
      <c r="I228" s="24">
        <v>48.6</v>
      </c>
      <c r="J228" s="221">
        <v>44.28</v>
      </c>
      <c r="K228" s="23">
        <v>51.5</v>
      </c>
      <c r="L228" s="82">
        <v>39722</v>
      </c>
      <c r="M228" s="27">
        <v>47.2</v>
      </c>
      <c r="N228" s="222">
        <v>64.099999999999994</v>
      </c>
      <c r="O228" s="36" t="s">
        <v>223</v>
      </c>
    </row>
    <row r="229" spans="1:15" ht="15.75" thickBot="1" x14ac:dyDescent="0.3">
      <c r="A229" s="178" t="s">
        <v>89</v>
      </c>
      <c r="B229" s="51">
        <v>39100</v>
      </c>
      <c r="C229" s="52">
        <v>39100</v>
      </c>
      <c r="D229" s="53">
        <v>38025</v>
      </c>
      <c r="E229" s="54">
        <v>39145</v>
      </c>
      <c r="F229" s="55">
        <v>38105</v>
      </c>
      <c r="G229" s="56">
        <v>38857</v>
      </c>
      <c r="H229" s="57">
        <v>39252</v>
      </c>
      <c r="I229" s="58">
        <v>39996</v>
      </c>
      <c r="J229" s="59">
        <v>38946</v>
      </c>
      <c r="K229" s="57">
        <v>40060</v>
      </c>
      <c r="L229" s="60">
        <v>38650</v>
      </c>
      <c r="M229" s="61">
        <v>37928</v>
      </c>
      <c r="N229" s="54">
        <v>39081</v>
      </c>
      <c r="O229" s="178" t="s">
        <v>86</v>
      </c>
    </row>
    <row r="230" spans="1:15" ht="15.75" thickTop="1" x14ac:dyDescent="0.25">
      <c r="A230" s="62" t="s">
        <v>224</v>
      </c>
      <c r="B230" s="63"/>
      <c r="C230" s="64">
        <v>100.8</v>
      </c>
      <c r="D230" s="65">
        <v>97.2</v>
      </c>
      <c r="E230" s="66">
        <v>93.6</v>
      </c>
      <c r="F230" s="67">
        <v>54</v>
      </c>
      <c r="G230" s="68">
        <v>72</v>
      </c>
      <c r="H230" s="69">
        <v>68.400000000000006</v>
      </c>
      <c r="I230" s="70">
        <v>75.599999999999994</v>
      </c>
      <c r="J230" s="71">
        <v>72</v>
      </c>
      <c r="K230" s="69">
        <v>79.2</v>
      </c>
      <c r="L230" s="72">
        <v>57.6</v>
      </c>
      <c r="M230" s="73">
        <v>93.6</v>
      </c>
      <c r="N230" s="66">
        <v>72</v>
      </c>
      <c r="O230" s="62" t="s">
        <v>224</v>
      </c>
    </row>
    <row r="231" spans="1:15" x14ac:dyDescent="0.25">
      <c r="A231" s="36" t="s">
        <v>223</v>
      </c>
      <c r="B231" s="18">
        <v>180</v>
      </c>
      <c r="C231" s="17">
        <v>151</v>
      </c>
      <c r="D231" s="19">
        <v>151</v>
      </c>
      <c r="E231" s="20">
        <v>126</v>
      </c>
      <c r="F231" s="21">
        <v>180</v>
      </c>
      <c r="G231" s="22">
        <v>133</v>
      </c>
      <c r="H231" s="23">
        <v>108</v>
      </c>
      <c r="I231" s="24">
        <v>97</v>
      </c>
      <c r="J231" s="25">
        <v>108</v>
      </c>
      <c r="K231" s="23">
        <v>108</v>
      </c>
      <c r="L231" s="26">
        <v>180</v>
      </c>
      <c r="M231" s="27">
        <v>122</v>
      </c>
      <c r="N231" s="20">
        <v>148</v>
      </c>
      <c r="O231" s="36" t="s">
        <v>223</v>
      </c>
    </row>
    <row r="232" spans="1:15" x14ac:dyDescent="0.25">
      <c r="A232" s="36" t="s">
        <v>86</v>
      </c>
      <c r="B232" s="18">
        <v>1949</v>
      </c>
      <c r="C232" s="17">
        <v>1966</v>
      </c>
      <c r="D232" s="19">
        <v>1990</v>
      </c>
      <c r="E232" s="20">
        <v>1984</v>
      </c>
      <c r="F232" s="21">
        <v>1949</v>
      </c>
      <c r="G232" s="22">
        <v>1949</v>
      </c>
      <c r="H232" s="23">
        <v>1993</v>
      </c>
      <c r="I232" s="80" t="s">
        <v>99</v>
      </c>
      <c r="J232" s="25">
        <v>1949</v>
      </c>
      <c r="K232" s="23" t="s">
        <v>99</v>
      </c>
      <c r="L232" s="26">
        <v>1949</v>
      </c>
      <c r="M232" s="27" t="s">
        <v>99</v>
      </c>
      <c r="N232" s="20">
        <v>2004</v>
      </c>
      <c r="O232" s="36" t="s">
        <v>86</v>
      </c>
    </row>
    <row r="233" spans="1:15" x14ac:dyDescent="0.25">
      <c r="A233" s="16" t="s">
        <v>225</v>
      </c>
      <c r="B233" s="16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6" t="s">
        <v>225</v>
      </c>
    </row>
    <row r="234" spans="1:15" x14ac:dyDescent="0.25">
      <c r="A234" s="3" t="s">
        <v>389</v>
      </c>
      <c r="B234" s="4">
        <f>SUM(C234:N234)</f>
        <v>27.5</v>
      </c>
      <c r="C234" s="5">
        <v>1.5</v>
      </c>
      <c r="D234" s="6">
        <v>4</v>
      </c>
      <c r="E234" s="7">
        <v>4</v>
      </c>
      <c r="F234" s="8">
        <v>2.5</v>
      </c>
      <c r="G234" s="9">
        <v>1</v>
      </c>
      <c r="H234" s="10">
        <v>4</v>
      </c>
      <c r="I234" s="11">
        <v>0</v>
      </c>
      <c r="J234" s="12">
        <v>0</v>
      </c>
      <c r="K234" s="10">
        <v>4</v>
      </c>
      <c r="L234" s="13">
        <v>3</v>
      </c>
      <c r="M234" s="14">
        <v>0</v>
      </c>
      <c r="N234" s="7">
        <v>3.5</v>
      </c>
      <c r="O234" s="3" t="s">
        <v>389</v>
      </c>
    </row>
    <row r="235" spans="1:15" x14ac:dyDescent="0.25">
      <c r="A235" s="36" t="s">
        <v>227</v>
      </c>
      <c r="B235" s="18">
        <f>SUM(C235:N235)</f>
        <v>23.42</v>
      </c>
      <c r="C235" s="247">
        <v>0.8125</v>
      </c>
      <c r="D235" s="248">
        <v>2.1875</v>
      </c>
      <c r="E235" s="249">
        <v>2.25</v>
      </c>
      <c r="F235" s="250">
        <v>3.69</v>
      </c>
      <c r="G235" s="251">
        <v>2.5024999999999999</v>
      </c>
      <c r="H235" s="252">
        <v>2.8149999999999999</v>
      </c>
      <c r="I235" s="253">
        <v>0.5</v>
      </c>
      <c r="J235" s="254">
        <v>1.625</v>
      </c>
      <c r="K235" s="252">
        <v>1.94</v>
      </c>
      <c r="L235" s="255">
        <v>1.1274999999999999</v>
      </c>
      <c r="M235" s="256">
        <v>1.845</v>
      </c>
      <c r="N235" s="249">
        <v>2.125</v>
      </c>
      <c r="O235" s="36" t="s">
        <v>227</v>
      </c>
    </row>
    <row r="236" spans="1:15" x14ac:dyDescent="0.25">
      <c r="A236" s="36" t="s">
        <v>228</v>
      </c>
      <c r="B236" s="18" t="s">
        <v>441</v>
      </c>
      <c r="C236" s="179" t="s">
        <v>391</v>
      </c>
      <c r="D236" s="19" t="s">
        <v>392</v>
      </c>
      <c r="E236" s="33" t="s">
        <v>462</v>
      </c>
      <c r="F236" s="21" t="s">
        <v>443</v>
      </c>
      <c r="G236" s="22" t="s">
        <v>444</v>
      </c>
      <c r="H236" s="23" t="s">
        <v>423</v>
      </c>
      <c r="I236" s="24" t="s">
        <v>234</v>
      </c>
      <c r="J236" s="85" t="s">
        <v>445</v>
      </c>
      <c r="K236" s="271" t="s">
        <v>444</v>
      </c>
      <c r="L236" s="26" t="s">
        <v>446</v>
      </c>
      <c r="M236" s="27" t="s">
        <v>237</v>
      </c>
      <c r="N236" s="33" t="s">
        <v>463</v>
      </c>
      <c r="O236" s="36" t="s">
        <v>228</v>
      </c>
    </row>
    <row r="237" spans="1:15" ht="15.75" thickBot="1" x14ac:dyDescent="0.3">
      <c r="A237" s="152" t="s">
        <v>239</v>
      </c>
      <c r="B237" s="89" t="s">
        <v>240</v>
      </c>
      <c r="C237" s="90" t="s">
        <v>464</v>
      </c>
      <c r="D237" s="91" t="s">
        <v>464</v>
      </c>
      <c r="E237" s="92" t="s">
        <v>241</v>
      </c>
      <c r="F237" s="93" t="s">
        <v>354</v>
      </c>
      <c r="G237" s="94" t="s">
        <v>244</v>
      </c>
      <c r="H237" s="95" t="s">
        <v>244</v>
      </c>
      <c r="I237" s="96" t="s">
        <v>483</v>
      </c>
      <c r="J237" s="273" t="s">
        <v>483</v>
      </c>
      <c r="K237" s="95" t="s">
        <v>353</v>
      </c>
      <c r="L237" s="98" t="s">
        <v>353</v>
      </c>
      <c r="M237" s="99" t="s">
        <v>483</v>
      </c>
      <c r="N237" s="92" t="s">
        <v>242</v>
      </c>
      <c r="O237" s="152" t="s">
        <v>239</v>
      </c>
    </row>
    <row r="238" spans="1:15" ht="15.75" thickTop="1" x14ac:dyDescent="0.25">
      <c r="A238" s="62" t="s">
        <v>396</v>
      </c>
      <c r="B238" s="63">
        <f>SUM(C238:N238)</f>
        <v>8.5</v>
      </c>
      <c r="C238" s="64">
        <v>0.5</v>
      </c>
      <c r="D238" s="65">
        <v>0</v>
      </c>
      <c r="E238" s="66">
        <v>0.5</v>
      </c>
      <c r="F238" s="67">
        <v>1</v>
      </c>
      <c r="G238" s="68">
        <v>0</v>
      </c>
      <c r="H238" s="69">
        <v>0</v>
      </c>
      <c r="I238" s="70">
        <v>0</v>
      </c>
      <c r="J238" s="71">
        <v>0</v>
      </c>
      <c r="K238" s="69">
        <v>0.5</v>
      </c>
      <c r="L238" s="72">
        <v>3</v>
      </c>
      <c r="M238" s="73">
        <v>0</v>
      </c>
      <c r="N238" s="66">
        <v>3</v>
      </c>
      <c r="O238" s="62" t="s">
        <v>396</v>
      </c>
    </row>
    <row r="239" spans="1:15" x14ac:dyDescent="0.25">
      <c r="A239" s="36" t="s">
        <v>248</v>
      </c>
      <c r="B239" s="18">
        <f>SUM(C239:N239)</f>
        <v>21.507500000000004</v>
      </c>
      <c r="C239" s="247">
        <v>0.9375</v>
      </c>
      <c r="D239" s="248">
        <v>2.2524999999999999</v>
      </c>
      <c r="E239" s="249">
        <v>3.56</v>
      </c>
      <c r="F239" s="250">
        <v>4.6875</v>
      </c>
      <c r="G239" s="251">
        <v>2.31</v>
      </c>
      <c r="H239" s="252">
        <v>1.0649999999999999</v>
      </c>
      <c r="I239" s="253">
        <v>0.4375</v>
      </c>
      <c r="J239" s="254">
        <v>1.8149999999999999</v>
      </c>
      <c r="K239" s="252">
        <v>1.5649999999999999</v>
      </c>
      <c r="L239" s="255">
        <v>0.50249999999999995</v>
      </c>
      <c r="M239" s="256">
        <v>0.375</v>
      </c>
      <c r="N239" s="249">
        <v>2</v>
      </c>
      <c r="O239" s="36" t="s">
        <v>248</v>
      </c>
    </row>
    <row r="240" spans="1:15" x14ac:dyDescent="0.25">
      <c r="A240" s="36" t="s">
        <v>249</v>
      </c>
      <c r="B240" s="18" t="s">
        <v>250</v>
      </c>
      <c r="C240" s="17" t="s">
        <v>251</v>
      </c>
      <c r="D240" s="19" t="s">
        <v>252</v>
      </c>
      <c r="E240" s="20" t="s">
        <v>253</v>
      </c>
      <c r="F240" s="21" t="s">
        <v>254</v>
      </c>
      <c r="G240" s="22" t="s">
        <v>255</v>
      </c>
      <c r="H240" s="23" t="s">
        <v>256</v>
      </c>
      <c r="I240" s="24" t="s">
        <v>257</v>
      </c>
      <c r="J240" s="25" t="s">
        <v>258</v>
      </c>
      <c r="K240" s="23" t="s">
        <v>259</v>
      </c>
      <c r="L240" s="26" t="s">
        <v>260</v>
      </c>
      <c r="M240" s="27" t="s">
        <v>261</v>
      </c>
      <c r="N240" s="20" t="s">
        <v>262</v>
      </c>
      <c r="O240" s="36" t="s">
        <v>249</v>
      </c>
    </row>
    <row r="241" spans="1:15" ht="15.75" thickBot="1" x14ac:dyDescent="0.3">
      <c r="A241" s="152" t="s">
        <v>263</v>
      </c>
      <c r="B241" s="89" t="s">
        <v>395</v>
      </c>
      <c r="C241" s="90" t="s">
        <v>464</v>
      </c>
      <c r="D241" s="91" t="s">
        <v>483</v>
      </c>
      <c r="E241" s="274" t="s">
        <v>464</v>
      </c>
      <c r="F241" s="93" t="s">
        <v>464</v>
      </c>
      <c r="G241" s="277" t="s">
        <v>483</v>
      </c>
      <c r="H241" s="95" t="s">
        <v>483</v>
      </c>
      <c r="I241" s="96" t="s">
        <v>483</v>
      </c>
      <c r="J241" s="273" t="s">
        <v>483</v>
      </c>
      <c r="K241" s="95" t="s">
        <v>464</v>
      </c>
      <c r="L241" s="98" t="s">
        <v>483</v>
      </c>
      <c r="M241" s="275" t="s">
        <v>483</v>
      </c>
      <c r="N241" s="92" t="s">
        <v>397</v>
      </c>
      <c r="O241" s="152" t="s">
        <v>263</v>
      </c>
    </row>
    <row r="242" spans="1:15" ht="15.75" thickTop="1" x14ac:dyDescent="0.25">
      <c r="A242" s="62" t="s">
        <v>399</v>
      </c>
      <c r="B242" s="63">
        <f>SUM(C242:N242)</f>
        <v>43</v>
      </c>
      <c r="C242" s="64">
        <v>7.5</v>
      </c>
      <c r="D242" s="65">
        <v>5.5</v>
      </c>
      <c r="E242" s="66">
        <v>4</v>
      </c>
      <c r="F242" s="67">
        <v>2.5</v>
      </c>
      <c r="G242" s="68">
        <v>6.5</v>
      </c>
      <c r="H242" s="69">
        <v>3.5</v>
      </c>
      <c r="I242" s="70">
        <v>1.5</v>
      </c>
      <c r="J242" s="71">
        <v>2</v>
      </c>
      <c r="K242" s="69">
        <v>2.5</v>
      </c>
      <c r="L242" s="72">
        <v>2</v>
      </c>
      <c r="M242" s="73">
        <v>0.5</v>
      </c>
      <c r="N242" s="66">
        <v>5</v>
      </c>
      <c r="O242" s="62" t="s">
        <v>357</v>
      </c>
    </row>
    <row r="243" spans="1:15" x14ac:dyDescent="0.25">
      <c r="A243" s="36" t="s">
        <v>269</v>
      </c>
      <c r="B243" s="18">
        <f>SUM(C243:N243)</f>
        <v>38.2575</v>
      </c>
      <c r="C243" s="247">
        <v>2.4350000000000001</v>
      </c>
      <c r="D243" s="248">
        <v>3.375</v>
      </c>
      <c r="E243" s="249">
        <v>3.1875</v>
      </c>
      <c r="F243" s="250">
        <v>3.6875</v>
      </c>
      <c r="G243" s="251">
        <v>3.0649999999999999</v>
      </c>
      <c r="H243" s="252">
        <v>3.0024999999999999</v>
      </c>
      <c r="I243" s="253">
        <v>1.9375</v>
      </c>
      <c r="J243" s="254">
        <v>1.6274999999999999</v>
      </c>
      <c r="K243" s="252">
        <v>4.1225000000000005</v>
      </c>
      <c r="L243" s="255">
        <v>4.5625</v>
      </c>
      <c r="M243" s="256">
        <v>2.2524999999999999</v>
      </c>
      <c r="N243" s="249">
        <v>5.0025000000000004</v>
      </c>
      <c r="O243" s="36" t="s">
        <v>269</v>
      </c>
    </row>
    <row r="244" spans="1:15" x14ac:dyDescent="0.25">
      <c r="A244" s="36" t="s">
        <v>270</v>
      </c>
      <c r="B244" s="18" t="s">
        <v>271</v>
      </c>
      <c r="C244" s="17" t="s">
        <v>425</v>
      </c>
      <c r="D244" s="19" t="s">
        <v>465</v>
      </c>
      <c r="E244" s="20" t="s">
        <v>427</v>
      </c>
      <c r="F244" s="21" t="s">
        <v>449</v>
      </c>
      <c r="G244" s="22" t="s">
        <v>466</v>
      </c>
      <c r="H244" s="23" t="s">
        <v>428</v>
      </c>
      <c r="I244" s="24" t="s">
        <v>428</v>
      </c>
      <c r="J244" s="25" t="s">
        <v>238</v>
      </c>
      <c r="K244" s="23" t="s">
        <v>467</v>
      </c>
      <c r="L244" s="26" t="s">
        <v>276</v>
      </c>
      <c r="M244" s="27" t="s">
        <v>277</v>
      </c>
      <c r="N244" s="33" t="s">
        <v>468</v>
      </c>
      <c r="O244" s="36" t="s">
        <v>270</v>
      </c>
    </row>
    <row r="245" spans="1:15" ht="15.75" thickBot="1" x14ac:dyDescent="0.3">
      <c r="A245" s="152" t="s">
        <v>279</v>
      </c>
      <c r="B245" s="89" t="s">
        <v>280</v>
      </c>
      <c r="C245" s="90" t="s">
        <v>447</v>
      </c>
      <c r="D245" s="91" t="s">
        <v>241</v>
      </c>
      <c r="E245" s="92" t="s">
        <v>246</v>
      </c>
      <c r="F245" s="93" t="s">
        <v>241</v>
      </c>
      <c r="G245" s="94" t="s">
        <v>242</v>
      </c>
      <c r="H245" s="95" t="s">
        <v>354</v>
      </c>
      <c r="I245" s="96" t="s">
        <v>241</v>
      </c>
      <c r="J245" s="97" t="s">
        <v>424</v>
      </c>
      <c r="K245" s="95" t="s">
        <v>245</v>
      </c>
      <c r="L245" s="98" t="s">
        <v>245</v>
      </c>
      <c r="M245" s="99" t="s">
        <v>424</v>
      </c>
      <c r="N245" s="92" t="s">
        <v>401</v>
      </c>
      <c r="O245" s="152" t="s">
        <v>279</v>
      </c>
    </row>
    <row r="246" spans="1:15" ht="15.75" thickTop="1" x14ac:dyDescent="0.25">
      <c r="A246" s="62" t="s">
        <v>402</v>
      </c>
      <c r="B246" s="63">
        <f>SUM(C246:N246)</f>
        <v>35</v>
      </c>
      <c r="C246" s="64">
        <v>6.5</v>
      </c>
      <c r="D246" s="65">
        <v>3</v>
      </c>
      <c r="E246" s="66">
        <v>0.5</v>
      </c>
      <c r="F246" s="67">
        <v>5</v>
      </c>
      <c r="G246" s="68">
        <v>2.5</v>
      </c>
      <c r="H246" s="69">
        <v>2.5</v>
      </c>
      <c r="I246" s="70">
        <v>1.5</v>
      </c>
      <c r="J246" s="71">
        <v>4.5</v>
      </c>
      <c r="K246" s="69">
        <v>1</v>
      </c>
      <c r="L246" s="72">
        <v>5</v>
      </c>
      <c r="M246" s="73">
        <v>1.5</v>
      </c>
      <c r="N246" s="66">
        <v>1.5</v>
      </c>
      <c r="O246" s="62" t="s">
        <v>402</v>
      </c>
    </row>
    <row r="247" spans="1:15" x14ac:dyDescent="0.25">
      <c r="A247" s="36" t="s">
        <v>282</v>
      </c>
      <c r="B247" s="18">
        <f>SUM(C247:N247)</f>
        <v>34.51</v>
      </c>
      <c r="C247" s="247">
        <v>4.4375</v>
      </c>
      <c r="D247" s="248">
        <v>2.5649999999999999</v>
      </c>
      <c r="E247" s="249">
        <v>3.375</v>
      </c>
      <c r="F247" s="250">
        <v>2.25</v>
      </c>
      <c r="G247" s="251">
        <v>1.9375</v>
      </c>
      <c r="H247" s="252">
        <v>1.69</v>
      </c>
      <c r="I247" s="253">
        <v>2.3774999999999999</v>
      </c>
      <c r="J247" s="254">
        <v>1.2524999999999999</v>
      </c>
      <c r="K247" s="252">
        <v>2.56</v>
      </c>
      <c r="L247" s="255">
        <v>4.875</v>
      </c>
      <c r="M247" s="256">
        <v>4.1875</v>
      </c>
      <c r="N247" s="249">
        <v>3.0024999999999999</v>
      </c>
      <c r="O247" s="36" t="s">
        <v>282</v>
      </c>
    </row>
    <row r="248" spans="1:15" x14ac:dyDescent="0.25">
      <c r="A248" s="36" t="s">
        <v>283</v>
      </c>
      <c r="B248" s="18" t="s">
        <v>284</v>
      </c>
      <c r="C248" s="17" t="s">
        <v>429</v>
      </c>
      <c r="D248" s="19" t="s">
        <v>451</v>
      </c>
      <c r="E248" s="20" t="s">
        <v>391</v>
      </c>
      <c r="F248" s="34" t="s">
        <v>484</v>
      </c>
      <c r="G248" s="22" t="s">
        <v>469</v>
      </c>
      <c r="H248" s="23" t="s">
        <v>360</v>
      </c>
      <c r="I248" s="24" t="s">
        <v>358</v>
      </c>
      <c r="J248" s="85" t="s">
        <v>485</v>
      </c>
      <c r="K248" s="23" t="s">
        <v>431</v>
      </c>
      <c r="L248" s="26" t="s">
        <v>427</v>
      </c>
      <c r="M248" s="27" t="s">
        <v>259</v>
      </c>
      <c r="N248" s="20" t="s">
        <v>453</v>
      </c>
      <c r="O248" s="36" t="s">
        <v>283</v>
      </c>
    </row>
    <row r="249" spans="1:15" ht="15.75" thickBot="1" x14ac:dyDescent="0.3">
      <c r="A249" s="152" t="s">
        <v>287</v>
      </c>
      <c r="B249" s="89" t="s">
        <v>288</v>
      </c>
      <c r="C249" s="90" t="s">
        <v>454</v>
      </c>
      <c r="D249" s="91" t="s">
        <v>353</v>
      </c>
      <c r="E249" s="274" t="s">
        <v>486</v>
      </c>
      <c r="F249" s="93" t="s">
        <v>432</v>
      </c>
      <c r="G249" s="94" t="s">
        <v>242</v>
      </c>
      <c r="H249" s="95" t="s">
        <v>464</v>
      </c>
      <c r="I249" s="96" t="s">
        <v>242</v>
      </c>
      <c r="J249" s="97" t="s">
        <v>242</v>
      </c>
      <c r="K249" s="95" t="s">
        <v>246</v>
      </c>
      <c r="L249" s="98" t="s">
        <v>235</v>
      </c>
      <c r="M249" s="99" t="s">
        <v>245</v>
      </c>
      <c r="N249" s="92" t="s">
        <v>245</v>
      </c>
      <c r="O249" s="152" t="s">
        <v>287</v>
      </c>
    </row>
    <row r="250" spans="1:15" ht="15.75" thickTop="1" x14ac:dyDescent="0.25">
      <c r="A250" s="62" t="s">
        <v>404</v>
      </c>
      <c r="B250" s="63">
        <f>SUM(C250:N250)</f>
        <v>81</v>
      </c>
      <c r="C250" s="64">
        <v>6.5</v>
      </c>
      <c r="D250" s="65">
        <v>3</v>
      </c>
      <c r="E250" s="66">
        <v>4</v>
      </c>
      <c r="F250" s="67">
        <v>6</v>
      </c>
      <c r="G250" s="68">
        <v>6</v>
      </c>
      <c r="H250" s="69">
        <v>6</v>
      </c>
      <c r="I250" s="70">
        <v>3.5</v>
      </c>
      <c r="J250" s="71">
        <v>6.5</v>
      </c>
      <c r="K250" s="69">
        <v>8</v>
      </c>
      <c r="L250" s="72">
        <v>9</v>
      </c>
      <c r="M250" s="73">
        <v>14</v>
      </c>
      <c r="N250" s="66">
        <v>8.5</v>
      </c>
      <c r="O250" s="62" t="s">
        <v>404</v>
      </c>
    </row>
    <row r="251" spans="1:15" x14ac:dyDescent="0.25">
      <c r="A251" s="36" t="s">
        <v>290</v>
      </c>
      <c r="B251" s="18">
        <f>SUM(C251:N251)</f>
        <v>45.379999999999995</v>
      </c>
      <c r="C251" s="247">
        <v>6.4399999999999995</v>
      </c>
      <c r="D251" s="248">
        <v>2.9375</v>
      </c>
      <c r="E251" s="249">
        <v>4</v>
      </c>
      <c r="F251" s="250">
        <v>2.6274999999999999</v>
      </c>
      <c r="G251" s="251">
        <v>3</v>
      </c>
      <c r="H251" s="252">
        <v>1.8125</v>
      </c>
      <c r="I251" s="253">
        <v>2.4375</v>
      </c>
      <c r="J251" s="254">
        <v>2.9375</v>
      </c>
      <c r="K251" s="252">
        <v>2.9375</v>
      </c>
      <c r="L251" s="255">
        <v>5.75</v>
      </c>
      <c r="M251" s="256">
        <v>5.75</v>
      </c>
      <c r="N251" s="249">
        <v>4.75</v>
      </c>
      <c r="O251" s="36" t="s">
        <v>290</v>
      </c>
    </row>
    <row r="252" spans="1:15" x14ac:dyDescent="0.25">
      <c r="A252" s="36" t="s">
        <v>291</v>
      </c>
      <c r="B252" s="18" t="s">
        <v>405</v>
      </c>
      <c r="C252" s="17" t="s">
        <v>467</v>
      </c>
      <c r="D252" s="19" t="s">
        <v>471</v>
      </c>
      <c r="E252" s="33" t="s">
        <v>472</v>
      </c>
      <c r="F252" s="34" t="s">
        <v>487</v>
      </c>
      <c r="G252" s="22" t="s">
        <v>403</v>
      </c>
      <c r="H252" s="23" t="s">
        <v>487</v>
      </c>
      <c r="I252" s="24" t="s">
        <v>453</v>
      </c>
      <c r="J252" s="85" t="s">
        <v>473</v>
      </c>
      <c r="K252" s="271" t="s">
        <v>488</v>
      </c>
      <c r="L252" s="26" t="s">
        <v>409</v>
      </c>
      <c r="M252" s="276" t="s">
        <v>489</v>
      </c>
      <c r="N252" s="20" t="s">
        <v>435</v>
      </c>
      <c r="O252" s="36" t="s">
        <v>291</v>
      </c>
    </row>
    <row r="253" spans="1:15" ht="15.75" thickBot="1" x14ac:dyDescent="0.3">
      <c r="A253" s="152" t="s">
        <v>295</v>
      </c>
      <c r="B253" s="89" t="s">
        <v>296</v>
      </c>
      <c r="C253" s="90" t="s">
        <v>436</v>
      </c>
      <c r="D253" s="91" t="s">
        <v>354</v>
      </c>
      <c r="E253" s="92" t="s">
        <v>366</v>
      </c>
      <c r="F253" s="93" t="s">
        <v>448</v>
      </c>
      <c r="G253" s="94" t="s">
        <v>231</v>
      </c>
      <c r="H253" s="95" t="s">
        <v>242</v>
      </c>
      <c r="I253" s="96" t="s">
        <v>354</v>
      </c>
      <c r="J253" s="97" t="s">
        <v>242</v>
      </c>
      <c r="K253" s="95" t="s">
        <v>243</v>
      </c>
      <c r="L253" s="98" t="s">
        <v>235</v>
      </c>
      <c r="M253" s="99" t="s">
        <v>245</v>
      </c>
      <c r="N253" s="92" t="s">
        <v>245</v>
      </c>
      <c r="O253" s="152" t="s">
        <v>295</v>
      </c>
    </row>
    <row r="254" spans="1:15" ht="15.75" thickTop="1" x14ac:dyDescent="0.25">
      <c r="A254" s="62" t="s">
        <v>410</v>
      </c>
      <c r="B254" s="63">
        <f>SUM(C254:N254)</f>
        <v>40.5</v>
      </c>
      <c r="C254" s="64">
        <v>3</v>
      </c>
      <c r="D254" s="65">
        <v>1</v>
      </c>
      <c r="E254" s="66">
        <v>5</v>
      </c>
      <c r="F254" s="67">
        <v>1.5</v>
      </c>
      <c r="G254" s="68">
        <v>2</v>
      </c>
      <c r="H254" s="69">
        <v>0</v>
      </c>
      <c r="I254" s="70">
        <v>7.5</v>
      </c>
      <c r="J254" s="71">
        <v>2</v>
      </c>
      <c r="K254" s="69">
        <v>4</v>
      </c>
      <c r="L254" s="72">
        <v>3.5</v>
      </c>
      <c r="M254" s="73">
        <v>9.5</v>
      </c>
      <c r="N254" s="66">
        <v>1.5</v>
      </c>
      <c r="O254" s="62" t="s">
        <v>410</v>
      </c>
    </row>
    <row r="255" spans="1:15" x14ac:dyDescent="0.25">
      <c r="A255" s="36" t="s">
        <v>299</v>
      </c>
      <c r="B255" s="18">
        <f>SUM(C255:N255)</f>
        <v>59.507499999999993</v>
      </c>
      <c r="C255" s="247">
        <v>7.75</v>
      </c>
      <c r="D255" s="248">
        <v>5.4375</v>
      </c>
      <c r="E255" s="249">
        <v>4.1850000000000005</v>
      </c>
      <c r="F255" s="250">
        <v>3.375</v>
      </c>
      <c r="G255" s="251">
        <v>4.4400000000000004</v>
      </c>
      <c r="H255" s="252">
        <v>3.8125</v>
      </c>
      <c r="I255" s="253">
        <v>5.6875</v>
      </c>
      <c r="J255" s="254">
        <v>5.3149999999999995</v>
      </c>
      <c r="K255" s="252">
        <v>4.0625</v>
      </c>
      <c r="L255" s="255">
        <v>5.8775000000000004</v>
      </c>
      <c r="M255" s="256">
        <v>4.8149999999999995</v>
      </c>
      <c r="N255" s="249">
        <v>4.75</v>
      </c>
      <c r="O255" s="36" t="s">
        <v>299</v>
      </c>
    </row>
    <row r="256" spans="1:15" x14ac:dyDescent="0.25">
      <c r="A256" s="36" t="s">
        <v>300</v>
      </c>
      <c r="B256" s="18" t="s">
        <v>301</v>
      </c>
      <c r="C256" s="17" t="s">
        <v>368</v>
      </c>
      <c r="D256" s="19" t="s">
        <v>369</v>
      </c>
      <c r="E256" s="20" t="s">
        <v>370</v>
      </c>
      <c r="F256" s="21" t="s">
        <v>251</v>
      </c>
      <c r="G256" s="22" t="s">
        <v>302</v>
      </c>
      <c r="H256" s="23" t="s">
        <v>252</v>
      </c>
      <c r="I256" s="24" t="s">
        <v>253</v>
      </c>
      <c r="J256" s="25" t="s">
        <v>303</v>
      </c>
      <c r="K256" s="23" t="s">
        <v>392</v>
      </c>
      <c r="L256" s="26" t="s">
        <v>280</v>
      </c>
      <c r="M256" s="27" t="s">
        <v>490</v>
      </c>
      <c r="N256" s="20" t="s">
        <v>304</v>
      </c>
      <c r="O256" s="36" t="s">
        <v>300</v>
      </c>
    </row>
    <row r="257" spans="1:15" ht="15.75" thickBot="1" x14ac:dyDescent="0.3">
      <c r="A257" s="152" t="s">
        <v>305</v>
      </c>
      <c r="B257" s="89" t="s">
        <v>411</v>
      </c>
      <c r="C257" s="90" t="s">
        <v>436</v>
      </c>
      <c r="D257" s="91" t="s">
        <v>491</v>
      </c>
      <c r="E257" s="92" t="s">
        <v>412</v>
      </c>
      <c r="F257" s="93" t="s">
        <v>447</v>
      </c>
      <c r="G257" s="94" t="s">
        <v>464</v>
      </c>
      <c r="H257" s="95" t="s">
        <v>483</v>
      </c>
      <c r="I257" s="96" t="s">
        <v>412</v>
      </c>
      <c r="J257" s="97" t="s">
        <v>243</v>
      </c>
      <c r="K257" s="95" t="s">
        <v>261</v>
      </c>
      <c r="L257" s="98" t="s">
        <v>455</v>
      </c>
      <c r="M257" s="275" t="s">
        <v>474</v>
      </c>
      <c r="N257" s="274" t="s">
        <v>492</v>
      </c>
      <c r="O257" s="152" t="s">
        <v>305</v>
      </c>
    </row>
    <row r="258" spans="1:15" ht="15.75" thickTop="1" x14ac:dyDescent="0.25">
      <c r="A258" s="62" t="s">
        <v>414</v>
      </c>
      <c r="B258" s="63">
        <f>SUM(C258:N258)</f>
        <v>107</v>
      </c>
      <c r="C258" s="64">
        <v>1</v>
      </c>
      <c r="D258" s="65">
        <v>10</v>
      </c>
      <c r="E258" s="66">
        <v>11.5</v>
      </c>
      <c r="F258" s="67">
        <v>7</v>
      </c>
      <c r="G258" s="68">
        <v>12</v>
      </c>
      <c r="H258" s="69">
        <v>13</v>
      </c>
      <c r="I258" s="70">
        <v>16</v>
      </c>
      <c r="J258" s="71">
        <v>14</v>
      </c>
      <c r="K258" s="69">
        <v>7.5</v>
      </c>
      <c r="L258" s="72">
        <v>6.5</v>
      </c>
      <c r="M258" s="73">
        <v>1.5</v>
      </c>
      <c r="N258" s="66">
        <v>7</v>
      </c>
      <c r="O258" s="62" t="s">
        <v>414</v>
      </c>
    </row>
    <row r="259" spans="1:15" x14ac:dyDescent="0.25">
      <c r="A259" s="36" t="s">
        <v>312</v>
      </c>
      <c r="B259" s="18">
        <f>SUM(C259:N259)</f>
        <v>73.44</v>
      </c>
      <c r="C259" s="247">
        <v>3.7475000000000001</v>
      </c>
      <c r="D259" s="248">
        <v>5.0024999999999995</v>
      </c>
      <c r="E259" s="249">
        <v>5.625</v>
      </c>
      <c r="F259" s="250">
        <v>6.8774999999999995</v>
      </c>
      <c r="G259" s="251">
        <v>7.6850000000000005</v>
      </c>
      <c r="H259" s="252">
        <v>10.1275</v>
      </c>
      <c r="I259" s="253">
        <v>10.6225</v>
      </c>
      <c r="J259" s="254">
        <v>8</v>
      </c>
      <c r="K259" s="252">
        <v>5.375</v>
      </c>
      <c r="L259" s="255">
        <v>3.5649999999999999</v>
      </c>
      <c r="M259" s="256">
        <v>3.5649999999999999</v>
      </c>
      <c r="N259" s="249">
        <v>3.2475000000000001</v>
      </c>
      <c r="O259" s="36" t="s">
        <v>312</v>
      </c>
    </row>
    <row r="260" spans="1:15" x14ac:dyDescent="0.25">
      <c r="A260" s="36" t="s">
        <v>313</v>
      </c>
      <c r="B260" s="18" t="s">
        <v>415</v>
      </c>
      <c r="C260" s="17" t="s">
        <v>403</v>
      </c>
      <c r="D260" s="19" t="s">
        <v>493</v>
      </c>
      <c r="E260" s="33" t="s">
        <v>494</v>
      </c>
      <c r="F260" s="21" t="s">
        <v>435</v>
      </c>
      <c r="G260" s="22" t="s">
        <v>317</v>
      </c>
      <c r="H260" s="23" t="s">
        <v>477</v>
      </c>
      <c r="I260" s="24" t="s">
        <v>495</v>
      </c>
      <c r="J260" s="25" t="s">
        <v>439</v>
      </c>
      <c r="K260" s="23" t="s">
        <v>377</v>
      </c>
      <c r="L260" s="26" t="s">
        <v>478</v>
      </c>
      <c r="M260" s="276" t="s">
        <v>471</v>
      </c>
      <c r="N260" s="33" t="s">
        <v>496</v>
      </c>
      <c r="O260" s="36" t="s">
        <v>313</v>
      </c>
    </row>
    <row r="261" spans="1:15" ht="15.75" thickBot="1" x14ac:dyDescent="0.3">
      <c r="A261" s="152" t="s">
        <v>320</v>
      </c>
      <c r="B261" s="89" t="s">
        <v>321</v>
      </c>
      <c r="C261" s="278" t="s">
        <v>491</v>
      </c>
      <c r="D261" s="91" t="s">
        <v>235</v>
      </c>
      <c r="E261" s="92" t="s">
        <v>230</v>
      </c>
      <c r="F261" s="93" t="s">
        <v>232</v>
      </c>
      <c r="G261" s="94" t="s">
        <v>479</v>
      </c>
      <c r="H261" s="95" t="s">
        <v>319</v>
      </c>
      <c r="I261" s="96" t="s">
        <v>322</v>
      </c>
      <c r="J261" s="97" t="s">
        <v>243</v>
      </c>
      <c r="K261" s="95" t="s">
        <v>243</v>
      </c>
      <c r="L261" s="98" t="s">
        <v>413</v>
      </c>
      <c r="M261" s="99" t="s">
        <v>230</v>
      </c>
      <c r="N261" s="92" t="s">
        <v>432</v>
      </c>
      <c r="O261" s="152" t="s">
        <v>320</v>
      </c>
    </row>
    <row r="262" spans="1:15" ht="15.75" thickTop="1" x14ac:dyDescent="0.25">
      <c r="A262" s="62" t="s">
        <v>419</v>
      </c>
      <c r="B262" s="63">
        <f>SUM(C262:N262)</f>
        <v>15.5</v>
      </c>
      <c r="C262" s="64">
        <v>0</v>
      </c>
      <c r="D262" s="65">
        <v>0.5</v>
      </c>
      <c r="E262" s="66">
        <v>1.5</v>
      </c>
      <c r="F262" s="67">
        <v>4.5</v>
      </c>
      <c r="G262" s="68">
        <v>1</v>
      </c>
      <c r="H262" s="69">
        <v>1</v>
      </c>
      <c r="I262" s="70">
        <v>1</v>
      </c>
      <c r="J262" s="71">
        <v>1</v>
      </c>
      <c r="K262" s="69">
        <v>2</v>
      </c>
      <c r="L262" s="72">
        <v>1.5</v>
      </c>
      <c r="M262" s="73">
        <v>0.5</v>
      </c>
      <c r="N262" s="66">
        <v>1</v>
      </c>
      <c r="O262" s="62" t="s">
        <v>419</v>
      </c>
    </row>
    <row r="263" spans="1:15" x14ac:dyDescent="0.25">
      <c r="A263" s="36" t="s">
        <v>324</v>
      </c>
      <c r="B263" s="18">
        <f>SUM(C263:N263)</f>
        <v>24.824999999999999</v>
      </c>
      <c r="C263" s="247">
        <v>1.25</v>
      </c>
      <c r="D263" s="248">
        <v>1.8149999999999999</v>
      </c>
      <c r="E263" s="249">
        <v>1.3774999999999999</v>
      </c>
      <c r="F263" s="250">
        <v>1.69</v>
      </c>
      <c r="G263" s="251">
        <v>2.125</v>
      </c>
      <c r="H263" s="252">
        <v>3.4375</v>
      </c>
      <c r="I263" s="253">
        <v>2.3774999999999999</v>
      </c>
      <c r="J263" s="254">
        <v>2.1875</v>
      </c>
      <c r="K263" s="252">
        <v>3.0024999999999999</v>
      </c>
      <c r="L263" s="255">
        <v>1.5</v>
      </c>
      <c r="M263" s="256">
        <v>2.375</v>
      </c>
      <c r="N263" s="249">
        <v>1.6875</v>
      </c>
      <c r="O263" s="36" t="s">
        <v>324</v>
      </c>
    </row>
    <row r="264" spans="1:15" x14ac:dyDescent="0.25">
      <c r="A264" s="36" t="s">
        <v>325</v>
      </c>
      <c r="B264" s="18" t="s">
        <v>420</v>
      </c>
      <c r="C264" s="17" t="s">
        <v>233</v>
      </c>
      <c r="D264" s="19" t="s">
        <v>393</v>
      </c>
      <c r="E264" s="20" t="s">
        <v>458</v>
      </c>
      <c r="F264" s="34" t="s">
        <v>485</v>
      </c>
      <c r="G264" s="22" t="s">
        <v>379</v>
      </c>
      <c r="H264" s="23" t="s">
        <v>327</v>
      </c>
      <c r="I264" s="24" t="s">
        <v>407</v>
      </c>
      <c r="J264" s="25" t="s">
        <v>430</v>
      </c>
      <c r="K264" s="23" t="s">
        <v>328</v>
      </c>
      <c r="L264" s="26" t="s">
        <v>452</v>
      </c>
      <c r="M264" s="27" t="s">
        <v>453</v>
      </c>
      <c r="N264" s="20" t="s">
        <v>394</v>
      </c>
      <c r="O264" s="36" t="s">
        <v>325</v>
      </c>
    </row>
    <row r="265" spans="1:15" x14ac:dyDescent="0.25">
      <c r="A265" s="36" t="s">
        <v>329</v>
      </c>
      <c r="B265" s="18" t="s">
        <v>330</v>
      </c>
      <c r="C265" s="31" t="s">
        <v>483</v>
      </c>
      <c r="D265" s="19" t="s">
        <v>464</v>
      </c>
      <c r="E265" s="33" t="s">
        <v>464</v>
      </c>
      <c r="F265" s="21" t="s">
        <v>470</v>
      </c>
      <c r="G265" s="22" t="s">
        <v>464</v>
      </c>
      <c r="H265" s="23" t="s">
        <v>491</v>
      </c>
      <c r="I265" s="24" t="s">
        <v>464</v>
      </c>
      <c r="J265" s="85" t="s">
        <v>470</v>
      </c>
      <c r="K265" s="23" t="s">
        <v>424</v>
      </c>
      <c r="L265" s="26" t="s">
        <v>464</v>
      </c>
      <c r="M265" s="27" t="s">
        <v>242</v>
      </c>
      <c r="N265" s="20" t="s">
        <v>241</v>
      </c>
      <c r="O265" s="36" t="s">
        <v>329</v>
      </c>
    </row>
    <row r="266" spans="1:15" x14ac:dyDescent="0.25">
      <c r="A266" s="16" t="s">
        <v>331</v>
      </c>
      <c r="B266" s="16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6" t="s">
        <v>331</v>
      </c>
    </row>
    <row r="267" spans="1:15" x14ac:dyDescent="0.25">
      <c r="A267" s="36" t="s">
        <v>380</v>
      </c>
      <c r="B267" s="180">
        <f>AVERAGE(C267:N267)</f>
        <v>1014.2266666666668</v>
      </c>
      <c r="C267" s="5">
        <v>1012.31</v>
      </c>
      <c r="D267" s="6">
        <v>1014.82</v>
      </c>
      <c r="E267" s="7">
        <v>1015.77</v>
      </c>
      <c r="F267" s="8">
        <v>1012.26</v>
      </c>
      <c r="G267" s="9">
        <v>1020.26</v>
      </c>
      <c r="H267" s="10">
        <v>1016.92</v>
      </c>
      <c r="I267" s="11">
        <v>1013.72</v>
      </c>
      <c r="J267" s="12">
        <v>1016.92</v>
      </c>
      <c r="K267" s="10">
        <v>1021.54</v>
      </c>
      <c r="L267" s="13">
        <v>1017.03</v>
      </c>
      <c r="M267" s="14">
        <v>1003.38</v>
      </c>
      <c r="N267" s="7">
        <v>1005.79</v>
      </c>
      <c r="O267" s="36" t="s">
        <v>380</v>
      </c>
    </row>
    <row r="268" spans="1:15" x14ac:dyDescent="0.25">
      <c r="A268" s="36" t="s">
        <v>382</v>
      </c>
      <c r="B268" s="18">
        <v>965</v>
      </c>
      <c r="C268" s="17">
        <v>965</v>
      </c>
      <c r="D268" s="19">
        <v>974</v>
      </c>
      <c r="E268" s="20">
        <v>982</v>
      </c>
      <c r="F268" s="21">
        <v>996</v>
      </c>
      <c r="G268" s="22">
        <v>1007</v>
      </c>
      <c r="H268" s="23">
        <v>997</v>
      </c>
      <c r="I268" s="24">
        <v>1001</v>
      </c>
      <c r="J268" s="97">
        <v>1004</v>
      </c>
      <c r="K268" s="95">
        <v>997</v>
      </c>
      <c r="L268" s="26">
        <v>994</v>
      </c>
      <c r="M268" s="27">
        <v>984</v>
      </c>
      <c r="N268" s="20">
        <v>977</v>
      </c>
      <c r="O268" s="36" t="s">
        <v>382</v>
      </c>
    </row>
    <row r="269" spans="1:15" x14ac:dyDescent="0.25">
      <c r="A269" s="152" t="s">
        <v>89</v>
      </c>
      <c r="B269" s="181">
        <v>39836</v>
      </c>
      <c r="C269" s="182">
        <v>39836</v>
      </c>
      <c r="D269" s="183">
        <v>39854</v>
      </c>
      <c r="E269" s="184">
        <v>39876</v>
      </c>
      <c r="F269" s="185">
        <v>39930</v>
      </c>
      <c r="G269" s="186">
        <v>39959</v>
      </c>
      <c r="H269" s="187">
        <v>39970</v>
      </c>
      <c r="I269" s="188">
        <v>40017</v>
      </c>
      <c r="J269" s="189">
        <v>40049</v>
      </c>
      <c r="K269" s="187">
        <v>40059</v>
      </c>
      <c r="L269" s="190">
        <v>40107</v>
      </c>
      <c r="M269" s="191">
        <v>40120</v>
      </c>
      <c r="N269" s="184">
        <v>40169</v>
      </c>
      <c r="O269" s="152" t="s">
        <v>89</v>
      </c>
    </row>
    <row r="270" spans="1:15" x14ac:dyDescent="0.25">
      <c r="A270" s="152" t="s">
        <v>383</v>
      </c>
      <c r="B270" s="89">
        <v>1036</v>
      </c>
      <c r="C270" s="90">
        <v>1032</v>
      </c>
      <c r="D270" s="91">
        <v>1035</v>
      </c>
      <c r="E270" s="92">
        <v>1036</v>
      </c>
      <c r="F270" s="93">
        <v>1028</v>
      </c>
      <c r="G270" s="94">
        <v>1035</v>
      </c>
      <c r="H270" s="95">
        <v>1030</v>
      </c>
      <c r="I270" s="96">
        <v>1026</v>
      </c>
      <c r="J270" s="25">
        <v>1026</v>
      </c>
      <c r="K270" s="23">
        <v>1036</v>
      </c>
      <c r="L270" s="98">
        <v>1034</v>
      </c>
      <c r="M270" s="99">
        <v>1023</v>
      </c>
      <c r="N270" s="92">
        <v>1033</v>
      </c>
      <c r="O270" s="152" t="s">
        <v>383</v>
      </c>
    </row>
    <row r="271" spans="1:15" ht="15.75" thickBot="1" x14ac:dyDescent="0.3">
      <c r="A271" s="192" t="s">
        <v>89</v>
      </c>
      <c r="B271" s="193">
        <v>40067</v>
      </c>
      <c r="C271" s="194">
        <v>39814</v>
      </c>
      <c r="D271" s="195">
        <v>39864</v>
      </c>
      <c r="E271" s="196">
        <v>39890</v>
      </c>
      <c r="F271" s="197">
        <v>39924</v>
      </c>
      <c r="G271" s="198">
        <v>39961</v>
      </c>
      <c r="H271" s="199">
        <v>39987</v>
      </c>
      <c r="I271" s="200">
        <v>40019</v>
      </c>
      <c r="J271" s="189">
        <v>40047</v>
      </c>
      <c r="K271" s="187">
        <v>40067</v>
      </c>
      <c r="L271" s="202">
        <v>40100</v>
      </c>
      <c r="M271" s="203">
        <v>40137</v>
      </c>
      <c r="N271" s="196">
        <v>40157</v>
      </c>
      <c r="O271" s="192" t="s">
        <v>89</v>
      </c>
    </row>
    <row r="272" spans="1:15" ht="15.75" thickTop="1" x14ac:dyDescent="0.25">
      <c r="A272" s="155" t="s">
        <v>384</v>
      </c>
      <c r="B272" s="180">
        <f>AVERAGE(C272:N272)</f>
        <v>1015.0500000000001</v>
      </c>
      <c r="C272" s="204">
        <v>1013.5</v>
      </c>
      <c r="D272" s="205">
        <v>1015.6</v>
      </c>
      <c r="E272" s="206">
        <v>1016.5</v>
      </c>
      <c r="F272" s="207">
        <v>1013.8</v>
      </c>
      <c r="G272" s="208">
        <v>1019.3</v>
      </c>
      <c r="H272" s="209">
        <v>1017.5</v>
      </c>
      <c r="I272" s="210">
        <v>1014.5</v>
      </c>
      <c r="J272" s="71">
        <v>1017.5</v>
      </c>
      <c r="K272" s="69">
        <v>1021.7</v>
      </c>
      <c r="L272" s="212">
        <v>1017.6</v>
      </c>
      <c r="M272" s="213">
        <v>1005.7</v>
      </c>
      <c r="N272" s="206">
        <v>1007.4</v>
      </c>
      <c r="O272" s="155" t="s">
        <v>384</v>
      </c>
    </row>
    <row r="273" spans="1:15" x14ac:dyDescent="0.25">
      <c r="A273" s="15"/>
      <c r="B273" s="16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</row>
    <row r="274" spans="1:15" x14ac:dyDescent="0.25">
      <c r="A274" s="3" t="s">
        <v>481</v>
      </c>
      <c r="B274" s="4" t="s">
        <v>1</v>
      </c>
      <c r="C274" s="5" t="s">
        <v>2</v>
      </c>
      <c r="D274" s="6" t="s">
        <v>3</v>
      </c>
      <c r="E274" s="7" t="s">
        <v>4</v>
      </c>
      <c r="F274" s="8" t="s">
        <v>5</v>
      </c>
      <c r="G274" s="9" t="s">
        <v>6</v>
      </c>
      <c r="H274" s="10" t="s">
        <v>7</v>
      </c>
      <c r="I274" s="11" t="s">
        <v>8</v>
      </c>
      <c r="J274" s="12" t="s">
        <v>9</v>
      </c>
      <c r="K274" s="10" t="s">
        <v>10</v>
      </c>
      <c r="L274" s="13" t="s">
        <v>11</v>
      </c>
      <c r="M274" s="14" t="s">
        <v>12</v>
      </c>
      <c r="N274" s="7" t="s">
        <v>13</v>
      </c>
      <c r="O274" s="3" t="s">
        <v>481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5"/>
  <sheetViews>
    <sheetView topLeftCell="A13" workbookViewId="0">
      <selection activeCell="C38" sqref="C38:N38"/>
    </sheetView>
  </sheetViews>
  <sheetFormatPr baseColWidth="10" defaultRowHeight="15" x14ac:dyDescent="0.25"/>
  <cols>
    <col min="1" max="1" width="45.5703125" customWidth="1"/>
    <col min="15" max="15" width="46.140625" customWidth="1"/>
  </cols>
  <sheetData>
    <row r="1" spans="1:15" x14ac:dyDescent="0.25">
      <c r="A1" s="3">
        <v>2010</v>
      </c>
      <c r="B1" s="4" t="s">
        <v>1</v>
      </c>
      <c r="C1" s="5" t="s">
        <v>2</v>
      </c>
      <c r="D1" s="6" t="s">
        <v>3</v>
      </c>
      <c r="E1" s="7" t="s">
        <v>4</v>
      </c>
      <c r="F1" s="8" t="s">
        <v>5</v>
      </c>
      <c r="G1" s="9" t="s">
        <v>6</v>
      </c>
      <c r="H1" s="10" t="s">
        <v>7</v>
      </c>
      <c r="I1" s="11" t="s">
        <v>8</v>
      </c>
      <c r="J1" s="12" t="s">
        <v>9</v>
      </c>
      <c r="K1" s="10" t="s">
        <v>10</v>
      </c>
      <c r="L1" s="13" t="s">
        <v>11</v>
      </c>
      <c r="M1" s="14" t="s">
        <v>12</v>
      </c>
      <c r="N1" s="7" t="s">
        <v>13</v>
      </c>
      <c r="O1" s="3" t="s">
        <v>497</v>
      </c>
    </row>
    <row r="2" spans="1:15" ht="15.75" thickBot="1" x14ac:dyDescent="0.3">
      <c r="A2" s="15" t="s">
        <v>82</v>
      </c>
      <c r="B2" s="16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 t="s">
        <v>82</v>
      </c>
    </row>
    <row r="3" spans="1:15" ht="15.75" thickTop="1" x14ac:dyDescent="0.25">
      <c r="A3" s="3" t="s">
        <v>83</v>
      </c>
      <c r="B3" s="4">
        <f>INT(SUM(C3:N3)*100/12)/100</f>
        <v>5.63</v>
      </c>
      <c r="C3" s="237">
        <v>-1.94</v>
      </c>
      <c r="D3" s="238">
        <v>0.49299999999999999</v>
      </c>
      <c r="E3" s="239">
        <v>3.1</v>
      </c>
      <c r="F3" s="240">
        <v>3.59</v>
      </c>
      <c r="G3" s="241">
        <v>5.4</v>
      </c>
      <c r="H3" s="242">
        <v>11.3</v>
      </c>
      <c r="I3" s="243">
        <v>14</v>
      </c>
      <c r="J3" s="244">
        <v>12.6</v>
      </c>
      <c r="K3" s="242">
        <v>9.99</v>
      </c>
      <c r="L3" s="245">
        <v>7.39</v>
      </c>
      <c r="M3" s="246">
        <v>4.17</v>
      </c>
      <c r="N3" s="239">
        <v>-2.5</v>
      </c>
      <c r="O3" s="3" t="s">
        <v>83</v>
      </c>
    </row>
    <row r="4" spans="1:15" x14ac:dyDescent="0.25">
      <c r="A4" s="2" t="s">
        <v>84</v>
      </c>
      <c r="B4" s="18">
        <f>INT(SUM(C4:N4)*100/12)/100</f>
        <v>7.11</v>
      </c>
      <c r="C4" s="247">
        <v>2.1440000000000001</v>
      </c>
      <c r="D4" s="248">
        <v>2.0493333333333332</v>
      </c>
      <c r="E4" s="249">
        <v>3.1977777777777781</v>
      </c>
      <c r="F4" s="250">
        <v>5.1499999999999995</v>
      </c>
      <c r="G4" s="251">
        <v>8.7299999999999986</v>
      </c>
      <c r="H4" s="252">
        <v>11.408888888888889</v>
      </c>
      <c r="I4" s="253">
        <v>13.401111111111112</v>
      </c>
      <c r="J4" s="254">
        <v>13.42</v>
      </c>
      <c r="K4" s="252">
        <v>10.546666666666667</v>
      </c>
      <c r="L4" s="255">
        <v>8.7955555555555556</v>
      </c>
      <c r="M4" s="256">
        <v>4.6733333333333338</v>
      </c>
      <c r="N4" s="249">
        <v>1.8258888888888889</v>
      </c>
      <c r="O4" s="2" t="s">
        <v>84</v>
      </c>
    </row>
    <row r="5" spans="1:15" x14ac:dyDescent="0.25">
      <c r="A5" s="2" t="s">
        <v>21</v>
      </c>
      <c r="B5" s="18">
        <f t="shared" ref="B5:N5" si="0">B3-B4</f>
        <v>-1.4800000000000004</v>
      </c>
      <c r="C5" s="17">
        <f t="shared" si="0"/>
        <v>-4.0839999999999996</v>
      </c>
      <c r="D5" s="19">
        <f t="shared" si="0"/>
        <v>-1.5563333333333333</v>
      </c>
      <c r="E5" s="20">
        <f t="shared" si="0"/>
        <v>-9.7777777777777963E-2</v>
      </c>
      <c r="F5" s="21">
        <f t="shared" si="0"/>
        <v>-1.5599999999999996</v>
      </c>
      <c r="G5" s="22">
        <f t="shared" si="0"/>
        <v>-3.3299999999999983</v>
      </c>
      <c r="H5" s="23">
        <f t="shared" si="0"/>
        <v>-0.10888888888888815</v>
      </c>
      <c r="I5" s="24">
        <f t="shared" si="0"/>
        <v>0.59888888888888836</v>
      </c>
      <c r="J5" s="25">
        <f t="shared" si="0"/>
        <v>-0.82000000000000028</v>
      </c>
      <c r="K5" s="23">
        <f t="shared" si="0"/>
        <v>-0.55666666666666664</v>
      </c>
      <c r="L5" s="26">
        <f t="shared" si="0"/>
        <v>-1.4055555555555559</v>
      </c>
      <c r="M5" s="27">
        <f t="shared" si="0"/>
        <v>-0.50333333333333385</v>
      </c>
      <c r="N5" s="20">
        <f t="shared" si="0"/>
        <v>-4.3258888888888887</v>
      </c>
      <c r="O5" s="2" t="s">
        <v>21</v>
      </c>
    </row>
    <row r="6" spans="1:15" x14ac:dyDescent="0.25">
      <c r="A6" s="2" t="s">
        <v>85</v>
      </c>
      <c r="B6" s="18">
        <v>6.13</v>
      </c>
      <c r="C6" s="17">
        <v>-1.98</v>
      </c>
      <c r="D6" s="19">
        <v>-0.8</v>
      </c>
      <c r="E6" s="20">
        <v>2.02</v>
      </c>
      <c r="F6" s="21">
        <v>3.61</v>
      </c>
      <c r="G6" s="22">
        <v>5.4</v>
      </c>
      <c r="H6" s="23">
        <v>9.85</v>
      </c>
      <c r="I6" s="24">
        <v>12</v>
      </c>
      <c r="J6" s="25">
        <v>11.7</v>
      </c>
      <c r="K6" s="23">
        <v>7.66</v>
      </c>
      <c r="L6" s="26">
        <v>4.42</v>
      </c>
      <c r="M6" s="27">
        <v>3.45</v>
      </c>
      <c r="N6" s="20">
        <v>-2.5</v>
      </c>
      <c r="O6" s="2" t="s">
        <v>85</v>
      </c>
    </row>
    <row r="7" spans="1:15" x14ac:dyDescent="0.25">
      <c r="A7" s="2" t="s">
        <v>86</v>
      </c>
      <c r="B7" s="231">
        <v>2003</v>
      </c>
      <c r="C7" s="17">
        <v>2009</v>
      </c>
      <c r="D7" s="19">
        <v>2003</v>
      </c>
      <c r="E7" s="20">
        <v>2006</v>
      </c>
      <c r="F7" s="21">
        <v>2003</v>
      </c>
      <c r="G7" s="22">
        <v>2010</v>
      </c>
      <c r="H7" s="23">
        <v>2001</v>
      </c>
      <c r="I7" s="24">
        <v>2002</v>
      </c>
      <c r="J7" s="25">
        <v>2005</v>
      </c>
      <c r="K7" s="23">
        <v>2003</v>
      </c>
      <c r="L7" s="26">
        <v>2003</v>
      </c>
      <c r="M7" s="27">
        <v>2005</v>
      </c>
      <c r="N7" s="20">
        <v>2010</v>
      </c>
      <c r="O7" s="2" t="s">
        <v>86</v>
      </c>
    </row>
    <row r="8" spans="1:15" x14ac:dyDescent="0.25">
      <c r="A8" s="2" t="s">
        <v>87</v>
      </c>
      <c r="B8" s="18">
        <v>7.66</v>
      </c>
      <c r="C8" s="17">
        <v>5.46</v>
      </c>
      <c r="D8" s="19">
        <v>5.07</v>
      </c>
      <c r="E8" s="20">
        <v>4.58</v>
      </c>
      <c r="F8" s="21">
        <v>6.66</v>
      </c>
      <c r="G8" s="22">
        <v>10.5</v>
      </c>
      <c r="H8" s="23">
        <v>13</v>
      </c>
      <c r="I8" s="24">
        <v>15.3</v>
      </c>
      <c r="J8" s="25">
        <v>15.2</v>
      </c>
      <c r="K8" s="23">
        <v>13.9</v>
      </c>
      <c r="L8" s="26">
        <v>12</v>
      </c>
      <c r="M8" s="27">
        <v>7.61</v>
      </c>
      <c r="N8" s="20">
        <v>4.5</v>
      </c>
      <c r="O8" s="2" t="s">
        <v>87</v>
      </c>
    </row>
    <row r="9" spans="1:15" x14ac:dyDescent="0.25">
      <c r="A9" s="2" t="s">
        <v>86</v>
      </c>
      <c r="B9" s="231">
        <v>2006</v>
      </c>
      <c r="C9" s="17">
        <v>2007</v>
      </c>
      <c r="D9" s="19">
        <v>2002</v>
      </c>
      <c r="E9" s="20">
        <v>2001</v>
      </c>
      <c r="F9" s="21">
        <v>2009</v>
      </c>
      <c r="G9" s="22">
        <v>2008</v>
      </c>
      <c r="H9" s="23">
        <v>2007</v>
      </c>
      <c r="I9" s="24">
        <v>2006</v>
      </c>
      <c r="J9" s="25">
        <v>2004</v>
      </c>
      <c r="K9" s="23">
        <v>2006</v>
      </c>
      <c r="L9" s="26">
        <v>2001</v>
      </c>
      <c r="M9" s="27">
        <v>2009</v>
      </c>
      <c r="N9" s="20">
        <v>2002</v>
      </c>
      <c r="O9" s="2" t="s">
        <v>86</v>
      </c>
    </row>
    <row r="10" spans="1:15" x14ac:dyDescent="0.25">
      <c r="A10" s="3" t="s">
        <v>88</v>
      </c>
      <c r="B10" s="18">
        <v>-11.4</v>
      </c>
      <c r="C10" s="5">
        <v>-11.4</v>
      </c>
      <c r="D10" s="6">
        <v>-9</v>
      </c>
      <c r="E10" s="7">
        <v>-5.4</v>
      </c>
      <c r="F10" s="8">
        <v>-0.4</v>
      </c>
      <c r="G10" s="9">
        <v>-0.2</v>
      </c>
      <c r="H10" s="10">
        <v>6.2</v>
      </c>
      <c r="I10" s="11">
        <v>7.8</v>
      </c>
      <c r="J10" s="12">
        <v>6.3</v>
      </c>
      <c r="K10" s="10">
        <v>4.7</v>
      </c>
      <c r="L10" s="13">
        <v>-2.2999999999999998</v>
      </c>
      <c r="M10" s="14">
        <v>-6</v>
      </c>
      <c r="N10" s="7">
        <v>-10.6</v>
      </c>
      <c r="O10" s="3" t="s">
        <v>88</v>
      </c>
    </row>
    <row r="11" spans="1:15" x14ac:dyDescent="0.25">
      <c r="A11" s="36" t="s">
        <v>89</v>
      </c>
      <c r="B11" s="51">
        <v>40182</v>
      </c>
      <c r="C11" s="40">
        <v>40182</v>
      </c>
      <c r="D11" s="41">
        <v>40221</v>
      </c>
      <c r="E11" s="42">
        <v>40242</v>
      </c>
      <c r="F11" s="43">
        <v>40290</v>
      </c>
      <c r="G11" s="44">
        <v>40306</v>
      </c>
      <c r="H11" s="45">
        <v>40342</v>
      </c>
      <c r="I11" s="46">
        <v>40377</v>
      </c>
      <c r="J11" s="47">
        <v>40421</v>
      </c>
      <c r="K11" s="45">
        <v>40448</v>
      </c>
      <c r="L11" s="48">
        <v>40472</v>
      </c>
      <c r="M11" s="49">
        <v>40511</v>
      </c>
      <c r="N11" s="42">
        <v>40530</v>
      </c>
      <c r="O11" s="36" t="s">
        <v>89</v>
      </c>
    </row>
    <row r="12" spans="1:15" x14ac:dyDescent="0.25">
      <c r="A12" s="2" t="s">
        <v>90</v>
      </c>
      <c r="B12" s="18">
        <v>-15.7</v>
      </c>
      <c r="C12" s="17">
        <v>-15.7</v>
      </c>
      <c r="D12" s="19">
        <v>-11</v>
      </c>
      <c r="E12" s="33">
        <v>-11.9</v>
      </c>
      <c r="F12" s="21">
        <v>-5.2</v>
      </c>
      <c r="G12" s="22">
        <v>-0.2</v>
      </c>
      <c r="H12" s="23">
        <v>3.1</v>
      </c>
      <c r="I12" s="24">
        <v>7</v>
      </c>
      <c r="J12" s="25">
        <v>6.3</v>
      </c>
      <c r="K12" s="23">
        <v>1</v>
      </c>
      <c r="L12" s="26">
        <v>-5.5</v>
      </c>
      <c r="M12" s="27">
        <v>-6</v>
      </c>
      <c r="N12" s="20">
        <v>-10.6</v>
      </c>
      <c r="O12" s="2" t="s">
        <v>90</v>
      </c>
    </row>
    <row r="13" spans="1:15" ht="15.75" thickBot="1" x14ac:dyDescent="0.3">
      <c r="A13" s="50" t="s">
        <v>89</v>
      </c>
      <c r="B13" s="51">
        <v>39820</v>
      </c>
      <c r="C13" s="52">
        <v>39820</v>
      </c>
      <c r="D13" s="53">
        <v>38411</v>
      </c>
      <c r="E13" s="234">
        <v>38415</v>
      </c>
      <c r="F13" s="55">
        <v>37719</v>
      </c>
      <c r="G13" s="56">
        <v>38490</v>
      </c>
      <c r="H13" s="57">
        <v>38869</v>
      </c>
      <c r="I13" s="58" t="s">
        <v>94</v>
      </c>
      <c r="J13" s="59">
        <v>40421</v>
      </c>
      <c r="K13" s="57">
        <v>37888</v>
      </c>
      <c r="L13" s="60">
        <v>37922</v>
      </c>
      <c r="M13" s="61">
        <v>40511</v>
      </c>
      <c r="N13" s="54">
        <v>40530</v>
      </c>
      <c r="O13" s="50" t="s">
        <v>89</v>
      </c>
    </row>
    <row r="14" spans="1:15" ht="15.75" thickTop="1" x14ac:dyDescent="0.25">
      <c r="A14" s="62" t="s">
        <v>97</v>
      </c>
      <c r="B14" s="272">
        <f>INT(SUM(C14:N14)*100/12)/100</f>
        <v>6.03</v>
      </c>
      <c r="C14" s="64">
        <v>-1.5</v>
      </c>
      <c r="D14" s="65">
        <v>0.9</v>
      </c>
      <c r="E14" s="66">
        <v>3.6</v>
      </c>
      <c r="F14" s="67">
        <v>4.5</v>
      </c>
      <c r="G14" s="68">
        <v>5.8</v>
      </c>
      <c r="H14" s="69">
        <v>11.2</v>
      </c>
      <c r="I14" s="70">
        <v>14.2</v>
      </c>
      <c r="J14" s="71">
        <v>13.5</v>
      </c>
      <c r="K14" s="69">
        <v>10.7</v>
      </c>
      <c r="L14" s="72">
        <v>7.7</v>
      </c>
      <c r="M14" s="73">
        <v>4.2</v>
      </c>
      <c r="N14" s="66">
        <v>-2.4</v>
      </c>
      <c r="O14" s="62" t="s">
        <v>97</v>
      </c>
    </row>
    <row r="15" spans="1:15" x14ac:dyDescent="0.25">
      <c r="A15" s="2" t="s">
        <v>98</v>
      </c>
      <c r="B15" s="18">
        <f>INT(SUM(C15:N15)*100/12)/100</f>
        <v>6.44</v>
      </c>
      <c r="C15" s="17">
        <v>1</v>
      </c>
      <c r="D15" s="19">
        <v>1.1000000000000001</v>
      </c>
      <c r="E15" s="20">
        <v>3</v>
      </c>
      <c r="F15" s="21">
        <v>4.5999999999999996</v>
      </c>
      <c r="G15" s="22">
        <v>7.9</v>
      </c>
      <c r="H15" s="23">
        <v>10.4</v>
      </c>
      <c r="I15" s="24">
        <v>12.4</v>
      </c>
      <c r="J15" s="25">
        <v>12.5</v>
      </c>
      <c r="K15" s="23">
        <v>10.7</v>
      </c>
      <c r="L15" s="26">
        <v>7.6</v>
      </c>
      <c r="M15" s="27">
        <v>4.0999999999999996</v>
      </c>
      <c r="N15" s="20">
        <v>2</v>
      </c>
      <c r="O15" s="2" t="s">
        <v>98</v>
      </c>
    </row>
    <row r="16" spans="1:15" x14ac:dyDescent="0.25">
      <c r="A16" s="2" t="s">
        <v>21</v>
      </c>
      <c r="B16" s="18">
        <f t="shared" ref="B16:N16" si="1">B14-B15</f>
        <v>-0.41000000000000014</v>
      </c>
      <c r="C16" s="17">
        <f t="shared" si="1"/>
        <v>-2.5</v>
      </c>
      <c r="D16" s="19">
        <f t="shared" si="1"/>
        <v>-0.20000000000000007</v>
      </c>
      <c r="E16" s="20">
        <f t="shared" si="1"/>
        <v>0.60000000000000009</v>
      </c>
      <c r="F16" s="21">
        <f t="shared" si="1"/>
        <v>-9.9999999999999645E-2</v>
      </c>
      <c r="G16" s="22">
        <f t="shared" si="1"/>
        <v>-2.1000000000000005</v>
      </c>
      <c r="H16" s="23">
        <f t="shared" si="1"/>
        <v>0.79999999999999893</v>
      </c>
      <c r="I16" s="24">
        <f t="shared" si="1"/>
        <v>1.7999999999999989</v>
      </c>
      <c r="J16" s="25">
        <f t="shared" si="1"/>
        <v>1</v>
      </c>
      <c r="K16" s="23">
        <f t="shared" si="1"/>
        <v>0</v>
      </c>
      <c r="L16" s="26">
        <f t="shared" si="1"/>
        <v>0.10000000000000053</v>
      </c>
      <c r="M16" s="27">
        <f t="shared" si="1"/>
        <v>0.10000000000000053</v>
      </c>
      <c r="N16" s="20">
        <f t="shared" si="1"/>
        <v>-4.4000000000000004</v>
      </c>
      <c r="O16" s="2" t="s">
        <v>21</v>
      </c>
    </row>
    <row r="17" spans="1:15" x14ac:dyDescent="0.25">
      <c r="A17" s="2" t="s">
        <v>85</v>
      </c>
      <c r="B17" s="16"/>
      <c r="C17" s="17">
        <v>-5.6</v>
      </c>
      <c r="D17" s="19">
        <v>-7.6</v>
      </c>
      <c r="E17" s="20">
        <v>-0.7</v>
      </c>
      <c r="F17" s="21">
        <v>2.2000000000000002</v>
      </c>
      <c r="G17" s="22">
        <v>5.8</v>
      </c>
      <c r="H17" s="23">
        <v>8.3000000000000007</v>
      </c>
      <c r="I17" s="24">
        <v>11.1</v>
      </c>
      <c r="J17" s="25">
        <v>10.6</v>
      </c>
      <c r="K17" s="23">
        <v>7.6</v>
      </c>
      <c r="L17" s="26">
        <v>5.0999999999999996</v>
      </c>
      <c r="M17" s="27">
        <v>1</v>
      </c>
      <c r="N17" s="20">
        <v>-2.4</v>
      </c>
      <c r="O17" s="2" t="s">
        <v>85</v>
      </c>
    </row>
    <row r="18" spans="1:15" x14ac:dyDescent="0.25">
      <c r="A18" s="2" t="s">
        <v>86</v>
      </c>
      <c r="B18" s="233"/>
      <c r="C18" s="17">
        <v>1963</v>
      </c>
      <c r="D18" s="19">
        <v>1956</v>
      </c>
      <c r="E18" s="20">
        <v>1955</v>
      </c>
      <c r="F18" s="21">
        <v>1954</v>
      </c>
      <c r="G18" s="22">
        <v>2010</v>
      </c>
      <c r="H18" s="23">
        <v>1949</v>
      </c>
      <c r="I18" s="24">
        <v>1984</v>
      </c>
      <c r="J18" s="25">
        <v>1978</v>
      </c>
      <c r="K18" s="23">
        <v>1986</v>
      </c>
      <c r="L18" s="26">
        <v>1947</v>
      </c>
      <c r="M18" s="27">
        <v>1985</v>
      </c>
      <c r="N18" s="20">
        <v>2010</v>
      </c>
      <c r="O18" s="2" t="s">
        <v>86</v>
      </c>
    </row>
    <row r="19" spans="1:15" x14ac:dyDescent="0.25">
      <c r="A19" s="2" t="s">
        <v>87</v>
      </c>
      <c r="B19" s="16"/>
      <c r="C19" s="17">
        <v>5.5</v>
      </c>
      <c r="D19" s="19">
        <v>5.4</v>
      </c>
      <c r="E19" s="20">
        <v>6.4</v>
      </c>
      <c r="F19" s="21">
        <v>7.9</v>
      </c>
      <c r="G19" s="22">
        <v>10.5</v>
      </c>
      <c r="H19" s="23">
        <v>12.5</v>
      </c>
      <c r="I19" s="24">
        <v>15.3</v>
      </c>
      <c r="J19" s="25">
        <v>15.8</v>
      </c>
      <c r="K19" s="23">
        <v>13.6</v>
      </c>
      <c r="L19" s="26">
        <v>11.9</v>
      </c>
      <c r="M19" s="27">
        <v>9.3000000000000007</v>
      </c>
      <c r="N19" s="20">
        <v>6</v>
      </c>
      <c r="O19" s="2" t="s">
        <v>87</v>
      </c>
    </row>
    <row r="20" spans="1:15" x14ac:dyDescent="0.25">
      <c r="A20" s="2" t="s">
        <v>86</v>
      </c>
      <c r="B20" s="233"/>
      <c r="C20" s="17">
        <v>2007</v>
      </c>
      <c r="D20" s="19">
        <v>1990</v>
      </c>
      <c r="E20" s="20">
        <v>1981</v>
      </c>
      <c r="F20" s="21">
        <v>1961</v>
      </c>
      <c r="G20" s="22">
        <v>2000</v>
      </c>
      <c r="H20" s="23">
        <v>2007</v>
      </c>
      <c r="I20" s="24">
        <v>2006</v>
      </c>
      <c r="J20" s="25">
        <v>1997</v>
      </c>
      <c r="K20" s="23" t="s">
        <v>99</v>
      </c>
      <c r="L20" s="26">
        <v>2001</v>
      </c>
      <c r="M20" s="27">
        <v>1994</v>
      </c>
      <c r="N20" s="20">
        <v>1974</v>
      </c>
      <c r="O20" s="2" t="s">
        <v>86</v>
      </c>
    </row>
    <row r="21" spans="1:15" x14ac:dyDescent="0.25">
      <c r="A21" s="3" t="s">
        <v>100</v>
      </c>
      <c r="B21" s="4">
        <v>-10.7</v>
      </c>
      <c r="C21" s="5">
        <v>-10.7</v>
      </c>
      <c r="D21" s="6">
        <v>-7</v>
      </c>
      <c r="E21" s="7">
        <v>-3.6</v>
      </c>
      <c r="F21" s="8">
        <v>0.6</v>
      </c>
      <c r="G21" s="9">
        <v>0.8</v>
      </c>
      <c r="H21" s="10">
        <v>6.3</v>
      </c>
      <c r="I21" s="11">
        <v>9.5</v>
      </c>
      <c r="J21" s="12">
        <v>8.5</v>
      </c>
      <c r="K21" s="10">
        <v>4</v>
      </c>
      <c r="L21" s="13">
        <v>-0.2</v>
      </c>
      <c r="M21" s="14">
        <v>-5.7</v>
      </c>
      <c r="N21" s="7">
        <v>-8.9</v>
      </c>
      <c r="O21" s="3" t="s">
        <v>100</v>
      </c>
    </row>
    <row r="22" spans="1:15" x14ac:dyDescent="0.25">
      <c r="A22" s="36" t="s">
        <v>89</v>
      </c>
      <c r="B22" s="39">
        <v>40179</v>
      </c>
      <c r="C22" s="40">
        <v>40179</v>
      </c>
      <c r="D22" s="41">
        <v>40221</v>
      </c>
      <c r="E22" s="42">
        <v>40245</v>
      </c>
      <c r="F22" s="43">
        <v>40290</v>
      </c>
      <c r="G22" s="44">
        <v>40302</v>
      </c>
      <c r="H22" s="45">
        <v>40342</v>
      </c>
      <c r="I22" s="46">
        <v>40377</v>
      </c>
      <c r="J22" s="47">
        <v>40421</v>
      </c>
      <c r="K22" s="45">
        <v>40448</v>
      </c>
      <c r="L22" s="48">
        <v>40472</v>
      </c>
      <c r="M22" s="49">
        <v>40511</v>
      </c>
      <c r="N22" s="42">
        <v>40530</v>
      </c>
      <c r="O22" s="36" t="s">
        <v>89</v>
      </c>
    </row>
    <row r="23" spans="1:15" x14ac:dyDescent="0.25">
      <c r="A23" s="2" t="s">
        <v>17</v>
      </c>
      <c r="B23" s="18">
        <v>-17.399999999999999</v>
      </c>
      <c r="C23" s="17">
        <v>-17.399999999999999</v>
      </c>
      <c r="D23" s="19">
        <v>-15.2</v>
      </c>
      <c r="E23" s="20">
        <v>-9.8000000000000007</v>
      </c>
      <c r="F23" s="21">
        <v>-3.8</v>
      </c>
      <c r="G23" s="22">
        <v>-1.6</v>
      </c>
      <c r="H23" s="23">
        <v>0</v>
      </c>
      <c r="I23" s="24">
        <v>1.3</v>
      </c>
      <c r="J23" s="25">
        <v>4.9000000000000004</v>
      </c>
      <c r="K23" s="23">
        <v>1.3</v>
      </c>
      <c r="L23" s="26">
        <v>-5</v>
      </c>
      <c r="M23" s="27">
        <v>-8.5</v>
      </c>
      <c r="N23" s="20">
        <v>-14.6</v>
      </c>
      <c r="O23" s="2" t="s">
        <v>17</v>
      </c>
    </row>
    <row r="24" spans="1:15" x14ac:dyDescent="0.25">
      <c r="A24" s="2" t="s">
        <v>89</v>
      </c>
      <c r="B24" s="39">
        <v>31064</v>
      </c>
      <c r="C24" s="74">
        <v>31064</v>
      </c>
      <c r="D24" s="75">
        <v>10637</v>
      </c>
      <c r="E24" s="76">
        <v>38415</v>
      </c>
      <c r="F24" s="77">
        <v>8128</v>
      </c>
      <c r="G24" s="78">
        <v>22038</v>
      </c>
      <c r="H24" s="79">
        <v>12219</v>
      </c>
      <c r="I24" s="80">
        <v>12264</v>
      </c>
      <c r="J24" s="81">
        <v>29095</v>
      </c>
      <c r="K24" s="79">
        <v>29121</v>
      </c>
      <c r="L24" s="82">
        <v>7952</v>
      </c>
      <c r="M24" s="83">
        <v>10169</v>
      </c>
      <c r="N24" s="76">
        <v>13504</v>
      </c>
      <c r="O24" s="2" t="s">
        <v>89</v>
      </c>
    </row>
    <row r="25" spans="1:15" x14ac:dyDescent="0.25">
      <c r="A25" s="84" t="s">
        <v>101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84" t="s">
        <v>101</v>
      </c>
    </row>
    <row r="26" spans="1:15" x14ac:dyDescent="0.25">
      <c r="A26" s="3" t="s">
        <v>102</v>
      </c>
      <c r="B26" s="4">
        <f>INT(SUM(C26:N26)*100/12)/100</f>
        <v>14.6</v>
      </c>
      <c r="C26" s="237">
        <v>3.15</v>
      </c>
      <c r="D26" s="238">
        <v>6.57</v>
      </c>
      <c r="E26" s="239">
        <v>11.9</v>
      </c>
      <c r="F26" s="240">
        <v>17</v>
      </c>
      <c r="G26" s="241">
        <v>17.600000000000001</v>
      </c>
      <c r="H26" s="242">
        <v>23.2</v>
      </c>
      <c r="I26" s="243">
        <v>26.2</v>
      </c>
      <c r="J26" s="244">
        <v>22.2</v>
      </c>
      <c r="K26" s="242">
        <v>20</v>
      </c>
      <c r="L26" s="245">
        <v>15.6</v>
      </c>
      <c r="M26" s="266">
        <v>9.4</v>
      </c>
      <c r="N26" s="239">
        <v>2.39</v>
      </c>
      <c r="O26" s="3" t="s">
        <v>102</v>
      </c>
    </row>
    <row r="27" spans="1:15" x14ac:dyDescent="0.25">
      <c r="A27" s="2" t="s">
        <v>103</v>
      </c>
      <c r="B27" s="18">
        <f>INT(SUM(C27:N27)*100/12)/100</f>
        <v>15.64</v>
      </c>
      <c r="C27" s="247">
        <v>7.4711111111111101</v>
      </c>
      <c r="D27" s="248">
        <v>8.4577777777777765</v>
      </c>
      <c r="E27" s="249">
        <v>11.653333333333334</v>
      </c>
      <c r="F27" s="250">
        <v>16.135555555555552</v>
      </c>
      <c r="G27" s="251">
        <v>18.982222222222223</v>
      </c>
      <c r="H27" s="252">
        <v>21.966666666666665</v>
      </c>
      <c r="I27" s="253">
        <v>23.653333333333332</v>
      </c>
      <c r="J27" s="254">
        <v>23.802222222222227</v>
      </c>
      <c r="K27" s="252">
        <v>20.853333333333339</v>
      </c>
      <c r="L27" s="255">
        <v>16.435555555555553</v>
      </c>
      <c r="M27" s="256">
        <v>11.38</v>
      </c>
      <c r="N27" s="249">
        <v>6.9844444444444447</v>
      </c>
      <c r="O27" s="2" t="s">
        <v>103</v>
      </c>
    </row>
    <row r="28" spans="1:15" x14ac:dyDescent="0.25">
      <c r="A28" s="2" t="s">
        <v>21</v>
      </c>
      <c r="B28" s="18">
        <f t="shared" ref="B28:N28" si="2">B26-B27</f>
        <v>-1.0400000000000009</v>
      </c>
      <c r="C28" s="17">
        <f t="shared" si="2"/>
        <v>-4.3211111111111098</v>
      </c>
      <c r="D28" s="19">
        <f t="shared" si="2"/>
        <v>-1.8877777777777762</v>
      </c>
      <c r="E28" s="20">
        <f t="shared" si="2"/>
        <v>0.24666666666666615</v>
      </c>
      <c r="F28" s="21">
        <f t="shared" si="2"/>
        <v>0.86444444444444812</v>
      </c>
      <c r="G28" s="22">
        <f t="shared" si="2"/>
        <v>-1.3822222222222216</v>
      </c>
      <c r="H28" s="23">
        <f t="shared" si="2"/>
        <v>1.2333333333333343</v>
      </c>
      <c r="I28" s="24">
        <f t="shared" si="2"/>
        <v>2.5466666666666669</v>
      </c>
      <c r="J28" s="25">
        <f t="shared" si="2"/>
        <v>-1.6022222222222275</v>
      </c>
      <c r="K28" s="23">
        <f t="shared" si="2"/>
        <v>-0.85333333333333883</v>
      </c>
      <c r="L28" s="26">
        <f t="shared" si="2"/>
        <v>-0.83555555555555294</v>
      </c>
      <c r="M28" s="27">
        <f t="shared" si="2"/>
        <v>-1.9800000000000004</v>
      </c>
      <c r="N28" s="20">
        <f t="shared" si="2"/>
        <v>-4.594444444444445</v>
      </c>
      <c r="O28" s="2" t="s">
        <v>21</v>
      </c>
    </row>
    <row r="29" spans="1:15" x14ac:dyDescent="0.25">
      <c r="A29" s="2" t="s">
        <v>104</v>
      </c>
      <c r="B29" s="18">
        <v>14.98</v>
      </c>
      <c r="C29" s="17">
        <v>3.15</v>
      </c>
      <c r="D29" s="19">
        <v>6.22</v>
      </c>
      <c r="E29" s="20">
        <v>9.8000000000000007</v>
      </c>
      <c r="F29" s="21">
        <v>12.9</v>
      </c>
      <c r="G29" s="22">
        <v>17</v>
      </c>
      <c r="H29" s="23">
        <v>20</v>
      </c>
      <c r="I29" s="24">
        <v>21.9</v>
      </c>
      <c r="J29" s="25">
        <v>21.6</v>
      </c>
      <c r="K29" s="23">
        <v>18.100000000000001</v>
      </c>
      <c r="L29" s="26">
        <v>13.5</v>
      </c>
      <c r="M29" s="27">
        <v>9.4</v>
      </c>
      <c r="N29" s="20">
        <v>2.39</v>
      </c>
      <c r="O29" s="2" t="s">
        <v>104</v>
      </c>
    </row>
    <row r="30" spans="1:15" x14ac:dyDescent="0.25">
      <c r="A30" s="2" t="s">
        <v>86</v>
      </c>
      <c r="B30" s="231">
        <v>2001</v>
      </c>
      <c r="C30" s="17">
        <v>2010</v>
      </c>
      <c r="D30" s="19">
        <v>2006</v>
      </c>
      <c r="E30" s="20">
        <v>2006</v>
      </c>
      <c r="F30" s="21">
        <v>2001</v>
      </c>
      <c r="G30" s="22">
        <v>2002</v>
      </c>
      <c r="H30" s="23">
        <v>2002</v>
      </c>
      <c r="I30" s="24">
        <v>2002</v>
      </c>
      <c r="J30" s="25">
        <v>2006</v>
      </c>
      <c r="K30" s="23">
        <v>2001</v>
      </c>
      <c r="L30" s="26">
        <v>2003</v>
      </c>
      <c r="M30" s="27">
        <v>2010</v>
      </c>
      <c r="N30" s="20">
        <v>2010</v>
      </c>
      <c r="O30" s="2" t="s">
        <v>86</v>
      </c>
    </row>
    <row r="31" spans="1:15" x14ac:dyDescent="0.25">
      <c r="A31" s="2" t="s">
        <v>105</v>
      </c>
      <c r="B31" s="18">
        <v>16.07</v>
      </c>
      <c r="C31" s="17">
        <v>10.3</v>
      </c>
      <c r="D31" s="19">
        <v>10.8</v>
      </c>
      <c r="E31" s="20">
        <v>14.1</v>
      </c>
      <c r="F31" s="21">
        <v>20.8</v>
      </c>
      <c r="G31" s="22">
        <v>22.1</v>
      </c>
      <c r="H31" s="23">
        <v>23.5</v>
      </c>
      <c r="I31" s="24">
        <v>28.9</v>
      </c>
      <c r="J31" s="25">
        <v>26.9</v>
      </c>
      <c r="K31" s="23">
        <v>23.8</v>
      </c>
      <c r="L31" s="26">
        <v>19.2</v>
      </c>
      <c r="M31" s="27">
        <v>13.1</v>
      </c>
      <c r="N31" s="20">
        <v>8.74</v>
      </c>
      <c r="O31" s="2" t="s">
        <v>105</v>
      </c>
    </row>
    <row r="32" spans="1:15" x14ac:dyDescent="0.25">
      <c r="A32" s="2" t="s">
        <v>86</v>
      </c>
      <c r="B32" s="231">
        <v>2007</v>
      </c>
      <c r="C32" s="17">
        <v>2007</v>
      </c>
      <c r="D32" s="19">
        <v>2008</v>
      </c>
      <c r="E32" s="20">
        <v>2003</v>
      </c>
      <c r="F32" s="21">
        <v>2007</v>
      </c>
      <c r="G32" s="22">
        <v>2008</v>
      </c>
      <c r="H32" s="23">
        <v>2005</v>
      </c>
      <c r="I32" s="24">
        <v>2006</v>
      </c>
      <c r="J32" s="25">
        <v>2003</v>
      </c>
      <c r="K32" s="23">
        <v>2006</v>
      </c>
      <c r="L32" s="26">
        <v>2005</v>
      </c>
      <c r="M32" s="27">
        <v>2006</v>
      </c>
      <c r="N32" s="20">
        <v>2006</v>
      </c>
      <c r="O32" s="2" t="s">
        <v>86</v>
      </c>
    </row>
    <row r="33" spans="1:15" x14ac:dyDescent="0.25">
      <c r="A33" s="3" t="s">
        <v>106</v>
      </c>
      <c r="B33" s="4">
        <v>34.5</v>
      </c>
      <c r="C33" s="5">
        <v>9.4</v>
      </c>
      <c r="D33" s="6">
        <v>13.1</v>
      </c>
      <c r="E33" s="7">
        <v>20.7</v>
      </c>
      <c r="F33" s="8">
        <v>27.5</v>
      </c>
      <c r="G33" s="9">
        <v>28.4</v>
      </c>
      <c r="H33" s="10">
        <v>31.5</v>
      </c>
      <c r="I33" s="11">
        <v>34.5</v>
      </c>
      <c r="J33" s="12">
        <v>29</v>
      </c>
      <c r="K33" s="10">
        <v>25.7</v>
      </c>
      <c r="L33" s="13">
        <v>21.8</v>
      </c>
      <c r="M33" s="14">
        <v>18</v>
      </c>
      <c r="N33" s="7">
        <v>7.8</v>
      </c>
      <c r="O33" s="3" t="s">
        <v>106</v>
      </c>
    </row>
    <row r="34" spans="1:15" x14ac:dyDescent="0.25">
      <c r="A34" s="36" t="s">
        <v>89</v>
      </c>
      <c r="B34" s="39">
        <v>40361</v>
      </c>
      <c r="C34" s="40">
        <v>40195</v>
      </c>
      <c r="D34" s="41">
        <v>40236</v>
      </c>
      <c r="E34" s="42">
        <v>40261</v>
      </c>
      <c r="F34" s="43">
        <v>40297</v>
      </c>
      <c r="G34" s="44">
        <v>40322</v>
      </c>
      <c r="H34" s="45">
        <v>40356</v>
      </c>
      <c r="I34" s="46">
        <v>40361</v>
      </c>
      <c r="J34" s="47">
        <v>40410</v>
      </c>
      <c r="K34" s="45">
        <v>40443</v>
      </c>
      <c r="L34" s="48">
        <v>40455</v>
      </c>
      <c r="M34" s="49">
        <v>40486</v>
      </c>
      <c r="N34" s="42">
        <v>40522</v>
      </c>
      <c r="O34" s="36" t="s">
        <v>89</v>
      </c>
    </row>
    <row r="35" spans="1:15" x14ac:dyDescent="0.25">
      <c r="A35" s="2" t="s">
        <v>107</v>
      </c>
      <c r="B35" s="18">
        <v>37.799999999999997</v>
      </c>
      <c r="C35" s="17">
        <v>14.5</v>
      </c>
      <c r="D35" s="19">
        <v>18.2</v>
      </c>
      <c r="E35" s="33">
        <v>22.3</v>
      </c>
      <c r="F35" s="21">
        <v>27.5</v>
      </c>
      <c r="G35" s="22">
        <v>32</v>
      </c>
      <c r="H35" s="23">
        <v>34</v>
      </c>
      <c r="I35" s="24">
        <v>36.4</v>
      </c>
      <c r="J35" s="85">
        <v>37.799999999999997</v>
      </c>
      <c r="K35" s="23">
        <v>30.6</v>
      </c>
      <c r="L35" s="26">
        <v>26.5</v>
      </c>
      <c r="M35" s="27">
        <v>18.8</v>
      </c>
      <c r="N35" s="20">
        <v>15.4</v>
      </c>
      <c r="O35" s="2" t="s">
        <v>107</v>
      </c>
    </row>
    <row r="36" spans="1:15" ht="15.75" thickBot="1" x14ac:dyDescent="0.3">
      <c r="A36" s="50" t="s">
        <v>89</v>
      </c>
      <c r="B36" s="51">
        <v>37843</v>
      </c>
      <c r="C36" s="52" t="s">
        <v>108</v>
      </c>
      <c r="D36" s="53">
        <v>38021</v>
      </c>
      <c r="E36" s="234">
        <v>38427</v>
      </c>
      <c r="F36" s="55">
        <v>40297</v>
      </c>
      <c r="G36" s="56">
        <v>38499</v>
      </c>
      <c r="H36" s="57">
        <v>37065</v>
      </c>
      <c r="I36" s="58">
        <v>38917</v>
      </c>
      <c r="J36" s="214">
        <v>37843</v>
      </c>
      <c r="K36" s="57">
        <v>40064</v>
      </c>
      <c r="L36" s="60" t="s">
        <v>110</v>
      </c>
      <c r="M36" s="61">
        <v>38659</v>
      </c>
      <c r="N36" s="54">
        <v>39056</v>
      </c>
      <c r="O36" s="50" t="s">
        <v>89</v>
      </c>
    </row>
    <row r="37" spans="1:15" ht="15.75" thickTop="1" x14ac:dyDescent="0.25">
      <c r="A37" s="86" t="s">
        <v>112</v>
      </c>
      <c r="B37" s="63">
        <f>INT(SUM(C37:N37)*100/12)/100</f>
        <v>13.31</v>
      </c>
      <c r="C37" s="64">
        <v>3</v>
      </c>
      <c r="D37" s="65">
        <v>5.9</v>
      </c>
      <c r="E37" s="66">
        <v>10.4</v>
      </c>
      <c r="F37" s="67">
        <v>14.9</v>
      </c>
      <c r="G37" s="68">
        <v>15.2</v>
      </c>
      <c r="H37" s="69">
        <v>21.1</v>
      </c>
      <c r="I37" s="70">
        <v>24</v>
      </c>
      <c r="J37" s="71">
        <v>20.8</v>
      </c>
      <c r="K37" s="69">
        <v>18.8</v>
      </c>
      <c r="L37" s="72">
        <v>14.7</v>
      </c>
      <c r="M37" s="73">
        <v>8.8000000000000007</v>
      </c>
      <c r="N37" s="66">
        <v>2.2000000000000002</v>
      </c>
      <c r="O37" s="86" t="s">
        <v>112</v>
      </c>
    </row>
    <row r="38" spans="1:15" x14ac:dyDescent="0.25">
      <c r="A38" s="2" t="s">
        <v>113</v>
      </c>
      <c r="B38" s="18">
        <f>INT(SUM(C38:N38)*100/12)/100</f>
        <v>13.79</v>
      </c>
      <c r="C38" s="17">
        <v>5.9</v>
      </c>
      <c r="D38" s="19">
        <v>6.9</v>
      </c>
      <c r="E38" s="20">
        <v>10.1</v>
      </c>
      <c r="F38" s="21">
        <v>13</v>
      </c>
      <c r="G38" s="22">
        <v>16.8</v>
      </c>
      <c r="H38" s="23">
        <v>19.3</v>
      </c>
      <c r="I38" s="24">
        <v>21.4</v>
      </c>
      <c r="J38" s="25">
        <v>21.6</v>
      </c>
      <c r="K38" s="23">
        <v>19.2</v>
      </c>
      <c r="L38" s="26">
        <v>14.9</v>
      </c>
      <c r="M38" s="27">
        <v>9.6</v>
      </c>
      <c r="N38" s="20">
        <v>6.8</v>
      </c>
      <c r="O38" s="2" t="s">
        <v>113</v>
      </c>
    </row>
    <row r="39" spans="1:15" x14ac:dyDescent="0.25">
      <c r="A39" s="2" t="s">
        <v>21</v>
      </c>
      <c r="B39" s="18">
        <f t="shared" ref="B39:N39" si="3">B37-B38</f>
        <v>-0.47999999999999865</v>
      </c>
      <c r="C39" s="17">
        <f t="shared" si="3"/>
        <v>-2.9000000000000004</v>
      </c>
      <c r="D39" s="19">
        <f t="shared" si="3"/>
        <v>-1</v>
      </c>
      <c r="E39" s="20">
        <f t="shared" si="3"/>
        <v>0.30000000000000071</v>
      </c>
      <c r="F39" s="21">
        <f t="shared" si="3"/>
        <v>1.9000000000000004</v>
      </c>
      <c r="G39" s="22">
        <f t="shared" si="3"/>
        <v>-1.6000000000000014</v>
      </c>
      <c r="H39" s="23">
        <f t="shared" si="3"/>
        <v>1.8000000000000007</v>
      </c>
      <c r="I39" s="24">
        <f t="shared" si="3"/>
        <v>2.6000000000000014</v>
      </c>
      <c r="J39" s="25">
        <f t="shared" si="3"/>
        <v>-0.80000000000000071</v>
      </c>
      <c r="K39" s="23">
        <f t="shared" si="3"/>
        <v>-0.39999999999999858</v>
      </c>
      <c r="L39" s="26">
        <f t="shared" si="3"/>
        <v>-0.20000000000000107</v>
      </c>
      <c r="M39" s="27">
        <f t="shared" si="3"/>
        <v>-0.79999999999999893</v>
      </c>
      <c r="N39" s="20">
        <f t="shared" si="3"/>
        <v>-4.5999999999999996</v>
      </c>
      <c r="O39" s="2" t="s">
        <v>21</v>
      </c>
    </row>
    <row r="40" spans="1:15" x14ac:dyDescent="0.25">
      <c r="A40" s="2" t="s">
        <v>104</v>
      </c>
      <c r="B40" s="16"/>
      <c r="C40" s="17">
        <v>-0.6</v>
      </c>
      <c r="D40" s="19">
        <v>0.5</v>
      </c>
      <c r="E40" s="20">
        <v>6.6</v>
      </c>
      <c r="F40" s="21">
        <v>9.3000000000000007</v>
      </c>
      <c r="G40" s="22">
        <v>13.1</v>
      </c>
      <c r="H40" s="23">
        <v>16.3</v>
      </c>
      <c r="I40" s="24">
        <v>18.100000000000001</v>
      </c>
      <c r="J40" s="25">
        <v>18.7</v>
      </c>
      <c r="K40" s="23">
        <v>16.3</v>
      </c>
      <c r="L40" s="26">
        <v>10</v>
      </c>
      <c r="M40" s="27">
        <v>6.1</v>
      </c>
      <c r="N40" s="20">
        <v>2.2000000000000002</v>
      </c>
      <c r="O40" s="2" t="s">
        <v>104</v>
      </c>
    </row>
    <row r="41" spans="1:15" x14ac:dyDescent="0.25">
      <c r="A41" s="2" t="s">
        <v>86</v>
      </c>
      <c r="B41" s="233"/>
      <c r="C41" s="17">
        <v>1963</v>
      </c>
      <c r="D41" s="19">
        <v>1956</v>
      </c>
      <c r="E41" s="20">
        <v>1970</v>
      </c>
      <c r="F41" s="21">
        <v>1986</v>
      </c>
      <c r="G41" s="22">
        <v>1984</v>
      </c>
      <c r="H41" s="23">
        <v>1991</v>
      </c>
      <c r="I41" s="24">
        <v>1965</v>
      </c>
      <c r="J41" s="25">
        <v>1963</v>
      </c>
      <c r="K41" s="23">
        <v>1986</v>
      </c>
      <c r="L41" s="26">
        <v>1974</v>
      </c>
      <c r="M41" s="27">
        <v>1993</v>
      </c>
      <c r="N41" s="20">
        <v>2010</v>
      </c>
      <c r="O41" s="2" t="s">
        <v>86</v>
      </c>
    </row>
    <row r="42" spans="1:15" x14ac:dyDescent="0.25">
      <c r="A42" s="2" t="s">
        <v>105</v>
      </c>
      <c r="B42" s="16"/>
      <c r="C42" s="17">
        <v>9.9</v>
      </c>
      <c r="D42" s="19">
        <v>11.9</v>
      </c>
      <c r="E42" s="20">
        <v>14.8</v>
      </c>
      <c r="F42" s="21">
        <v>16.8</v>
      </c>
      <c r="G42" s="22">
        <v>20.9</v>
      </c>
      <c r="H42" s="23">
        <v>23.9</v>
      </c>
      <c r="I42" s="24">
        <v>27.3</v>
      </c>
      <c r="J42" s="25">
        <v>27.9</v>
      </c>
      <c r="K42" s="23">
        <v>23.9</v>
      </c>
      <c r="L42" s="26">
        <v>18.100000000000001</v>
      </c>
      <c r="M42" s="27">
        <v>13.1</v>
      </c>
      <c r="N42" s="20">
        <v>10</v>
      </c>
      <c r="O42" s="2" t="s">
        <v>105</v>
      </c>
    </row>
    <row r="43" spans="1:15" x14ac:dyDescent="0.25">
      <c r="A43" s="2" t="s">
        <v>86</v>
      </c>
      <c r="B43" s="233"/>
      <c r="C43" s="17">
        <v>2007</v>
      </c>
      <c r="D43" s="19">
        <v>1990</v>
      </c>
      <c r="E43" s="20">
        <v>1948</v>
      </c>
      <c r="F43" s="21">
        <v>1949</v>
      </c>
      <c r="G43" s="22">
        <v>1947</v>
      </c>
      <c r="H43" s="23">
        <v>1976</v>
      </c>
      <c r="I43" s="24">
        <v>2006</v>
      </c>
      <c r="J43" s="25">
        <v>1947</v>
      </c>
      <c r="K43" s="23">
        <v>1959</v>
      </c>
      <c r="L43" s="26">
        <v>2001</v>
      </c>
      <c r="M43" s="27">
        <v>1994</v>
      </c>
      <c r="N43" s="20">
        <v>1974</v>
      </c>
      <c r="O43" s="2" t="s">
        <v>86</v>
      </c>
    </row>
    <row r="44" spans="1:15" x14ac:dyDescent="0.25">
      <c r="A44" s="3" t="s">
        <v>106</v>
      </c>
      <c r="B44" s="4">
        <v>31</v>
      </c>
      <c r="C44" s="5">
        <v>8.6999999999999993</v>
      </c>
      <c r="D44" s="6">
        <v>12.6</v>
      </c>
      <c r="E44" s="7">
        <v>19.899999999999999</v>
      </c>
      <c r="F44" s="8">
        <v>25.6</v>
      </c>
      <c r="G44" s="9">
        <v>25.3</v>
      </c>
      <c r="H44" s="10">
        <v>29</v>
      </c>
      <c r="I44" s="11">
        <v>31</v>
      </c>
      <c r="J44" s="12">
        <v>27.2</v>
      </c>
      <c r="K44" s="10">
        <v>21.1</v>
      </c>
      <c r="L44" s="13">
        <v>21.7</v>
      </c>
      <c r="M44" s="14">
        <v>16.8</v>
      </c>
      <c r="N44" s="7">
        <v>7.2</v>
      </c>
      <c r="O44" s="3" t="s">
        <v>106</v>
      </c>
    </row>
    <row r="45" spans="1:15" x14ac:dyDescent="0.25">
      <c r="A45" s="36" t="s">
        <v>89</v>
      </c>
      <c r="B45" s="39">
        <v>40366</v>
      </c>
      <c r="C45" s="40">
        <v>40195</v>
      </c>
      <c r="D45" s="41">
        <v>40233</v>
      </c>
      <c r="E45" s="42">
        <v>40261</v>
      </c>
      <c r="F45" s="43">
        <v>40297</v>
      </c>
      <c r="G45" s="44">
        <v>40321</v>
      </c>
      <c r="H45" s="45">
        <v>40356</v>
      </c>
      <c r="I45" s="46">
        <v>40360</v>
      </c>
      <c r="J45" s="47">
        <v>40410</v>
      </c>
      <c r="K45" s="45">
        <v>40443</v>
      </c>
      <c r="L45" s="48">
        <v>40454</v>
      </c>
      <c r="M45" s="49">
        <v>40486</v>
      </c>
      <c r="N45" s="42">
        <v>40522</v>
      </c>
      <c r="O45" s="36" t="s">
        <v>89</v>
      </c>
    </row>
    <row r="46" spans="1:15" x14ac:dyDescent="0.25">
      <c r="A46" s="2" t="s">
        <v>22</v>
      </c>
      <c r="B46" s="18">
        <v>37.799999999999997</v>
      </c>
      <c r="C46" s="17">
        <v>17.2</v>
      </c>
      <c r="D46" s="19">
        <v>19.899999999999999</v>
      </c>
      <c r="E46" s="20">
        <v>22.9</v>
      </c>
      <c r="F46" s="21">
        <v>29.3</v>
      </c>
      <c r="G46" s="22">
        <v>32.4</v>
      </c>
      <c r="H46" s="23">
        <v>35</v>
      </c>
      <c r="I46" s="24">
        <v>37.799999999999997</v>
      </c>
      <c r="J46" s="85">
        <v>37.299999999999997</v>
      </c>
      <c r="K46" s="23">
        <v>32.799999999999997</v>
      </c>
      <c r="L46" s="26">
        <v>27</v>
      </c>
      <c r="M46" s="27">
        <v>21.8</v>
      </c>
      <c r="N46" s="20">
        <v>16.100000000000001</v>
      </c>
      <c r="O46" s="2" t="s">
        <v>22</v>
      </c>
    </row>
    <row r="47" spans="1:15" x14ac:dyDescent="0.25">
      <c r="A47" s="2" t="s">
        <v>89</v>
      </c>
      <c r="B47" s="39">
        <v>19176</v>
      </c>
      <c r="C47" s="74">
        <v>13159</v>
      </c>
      <c r="D47" s="75">
        <v>18311</v>
      </c>
      <c r="E47" s="76">
        <v>19443</v>
      </c>
      <c r="F47" s="77">
        <v>18004</v>
      </c>
      <c r="G47" s="78">
        <v>19504</v>
      </c>
      <c r="H47" s="23">
        <v>1947</v>
      </c>
      <c r="I47" s="80">
        <v>19176</v>
      </c>
      <c r="J47" s="47">
        <v>37843</v>
      </c>
      <c r="K47" s="79">
        <v>18145</v>
      </c>
      <c r="L47" s="82">
        <v>7952</v>
      </c>
      <c r="M47" s="83">
        <v>10169</v>
      </c>
      <c r="N47" s="76">
        <v>36867</v>
      </c>
      <c r="O47" s="2" t="s">
        <v>89</v>
      </c>
    </row>
    <row r="48" spans="1:15" x14ac:dyDescent="0.25">
      <c r="A48" s="15" t="s">
        <v>114</v>
      </c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 t="s">
        <v>114</v>
      </c>
    </row>
    <row r="49" spans="1:15" x14ac:dyDescent="0.25">
      <c r="A49" s="3" t="s">
        <v>115</v>
      </c>
      <c r="B49" s="4">
        <f>INT(SUM(C49:N49)*100/12)/100</f>
        <v>10.11</v>
      </c>
      <c r="C49" s="237">
        <f t="shared" ref="C49:N50" si="4">(C3+C26)/2</f>
        <v>0.60499999999999998</v>
      </c>
      <c r="D49" s="238">
        <f t="shared" si="4"/>
        <v>3.5315000000000003</v>
      </c>
      <c r="E49" s="239">
        <f t="shared" si="4"/>
        <v>7.5</v>
      </c>
      <c r="F49" s="240">
        <f t="shared" si="4"/>
        <v>10.295</v>
      </c>
      <c r="G49" s="241">
        <f t="shared" si="4"/>
        <v>11.5</v>
      </c>
      <c r="H49" s="242">
        <f t="shared" si="4"/>
        <v>17.25</v>
      </c>
      <c r="I49" s="243">
        <f t="shared" si="4"/>
        <v>20.100000000000001</v>
      </c>
      <c r="J49" s="244">
        <f t="shared" si="4"/>
        <v>17.399999999999999</v>
      </c>
      <c r="K49" s="242">
        <f t="shared" si="4"/>
        <v>14.995000000000001</v>
      </c>
      <c r="L49" s="245">
        <f t="shared" si="4"/>
        <v>11.494999999999999</v>
      </c>
      <c r="M49" s="266">
        <f t="shared" si="4"/>
        <v>6.7850000000000001</v>
      </c>
      <c r="N49" s="267">
        <f t="shared" si="4"/>
        <v>-5.4999999999999938E-2</v>
      </c>
      <c r="O49" s="3" t="s">
        <v>115</v>
      </c>
    </row>
    <row r="50" spans="1:15" x14ac:dyDescent="0.25">
      <c r="A50" s="30" t="s">
        <v>116</v>
      </c>
      <c r="B50" s="18">
        <f>INT(SUM(C50:N50)*100/12)/100</f>
        <v>11.37</v>
      </c>
      <c r="C50" s="247">
        <f t="shared" si="4"/>
        <v>4.8075555555555551</v>
      </c>
      <c r="D50" s="248">
        <f t="shared" si="4"/>
        <v>5.2535555555555549</v>
      </c>
      <c r="E50" s="249">
        <f t="shared" si="4"/>
        <v>7.4255555555555564</v>
      </c>
      <c r="F50" s="250">
        <f t="shared" si="4"/>
        <v>10.642777777777775</v>
      </c>
      <c r="G50" s="251">
        <f t="shared" si="4"/>
        <v>13.856111111111112</v>
      </c>
      <c r="H50" s="252">
        <f t="shared" si="4"/>
        <v>16.687777777777775</v>
      </c>
      <c r="I50" s="253">
        <f t="shared" si="4"/>
        <v>18.527222222222221</v>
      </c>
      <c r="J50" s="254">
        <f t="shared" si="4"/>
        <v>18.611111111111114</v>
      </c>
      <c r="K50" s="252">
        <f t="shared" si="4"/>
        <v>15.700000000000003</v>
      </c>
      <c r="L50" s="255">
        <f t="shared" si="4"/>
        <v>12.615555555555554</v>
      </c>
      <c r="M50" s="256">
        <f t="shared" si="4"/>
        <v>8.0266666666666673</v>
      </c>
      <c r="N50" s="249">
        <f t="shared" si="4"/>
        <v>4.4051666666666671</v>
      </c>
      <c r="O50" s="30" t="s">
        <v>116</v>
      </c>
    </row>
    <row r="51" spans="1:15" x14ac:dyDescent="0.25">
      <c r="A51" s="30" t="s">
        <v>21</v>
      </c>
      <c r="B51" s="18">
        <f t="shared" ref="B51:N51" si="5">B49-B50</f>
        <v>-1.2599999999999998</v>
      </c>
      <c r="C51" s="17">
        <f t="shared" si="5"/>
        <v>-4.2025555555555556</v>
      </c>
      <c r="D51" s="19">
        <f t="shared" si="5"/>
        <v>-1.7220555555555546</v>
      </c>
      <c r="E51" s="20">
        <f t="shared" si="5"/>
        <v>7.4444444444443647E-2</v>
      </c>
      <c r="F51" s="21">
        <f t="shared" si="5"/>
        <v>-0.3477777777777753</v>
      </c>
      <c r="G51" s="22">
        <f t="shared" si="5"/>
        <v>-2.3561111111111117</v>
      </c>
      <c r="H51" s="23">
        <f t="shared" si="5"/>
        <v>0.56222222222222484</v>
      </c>
      <c r="I51" s="24">
        <f t="shared" si="5"/>
        <v>1.5727777777777803</v>
      </c>
      <c r="J51" s="25">
        <f t="shared" si="5"/>
        <v>-1.2111111111111157</v>
      </c>
      <c r="K51" s="23">
        <f t="shared" si="5"/>
        <v>-0.70500000000000185</v>
      </c>
      <c r="L51" s="26">
        <f t="shared" si="5"/>
        <v>-1.1205555555555549</v>
      </c>
      <c r="M51" s="27">
        <f t="shared" si="5"/>
        <v>-1.2416666666666671</v>
      </c>
      <c r="N51" s="20">
        <f t="shared" si="5"/>
        <v>-4.4601666666666668</v>
      </c>
      <c r="O51" s="30" t="s">
        <v>21</v>
      </c>
    </row>
    <row r="52" spans="1:15" x14ac:dyDescent="0.25">
      <c r="A52" s="30" t="s">
        <v>117</v>
      </c>
      <c r="B52" s="18">
        <v>10.11</v>
      </c>
      <c r="C52" s="17">
        <v>0.60499999999999998</v>
      </c>
      <c r="D52" s="19">
        <v>3.34</v>
      </c>
      <c r="E52" s="20">
        <v>5.91</v>
      </c>
      <c r="F52" s="21">
        <v>8.34</v>
      </c>
      <c r="G52" s="22">
        <v>11.5</v>
      </c>
      <c r="H52" s="23">
        <v>15.45</v>
      </c>
      <c r="I52" s="24">
        <v>16.95</v>
      </c>
      <c r="J52" s="25">
        <v>17.350000000000001</v>
      </c>
      <c r="K52" s="23">
        <v>13.94</v>
      </c>
      <c r="L52" s="26">
        <v>8.9600000000000009</v>
      </c>
      <c r="M52" s="27">
        <v>6.7850000000000001</v>
      </c>
      <c r="N52" s="20">
        <v>-5.5E-2</v>
      </c>
      <c r="O52" s="30" t="s">
        <v>117</v>
      </c>
    </row>
    <row r="53" spans="1:15" x14ac:dyDescent="0.25">
      <c r="A53" s="30" t="s">
        <v>86</v>
      </c>
      <c r="B53" s="18">
        <v>2010</v>
      </c>
      <c r="C53" s="17">
        <v>2010</v>
      </c>
      <c r="D53" s="19">
        <v>2003</v>
      </c>
      <c r="E53" s="20">
        <v>2006</v>
      </c>
      <c r="F53" s="21">
        <v>2001</v>
      </c>
      <c r="G53" s="22">
        <v>2010</v>
      </c>
      <c r="H53" s="23">
        <v>2002</v>
      </c>
      <c r="I53" s="24">
        <v>2002</v>
      </c>
      <c r="J53" s="25">
        <v>2006</v>
      </c>
      <c r="K53" s="23">
        <v>2001</v>
      </c>
      <c r="L53" s="26">
        <v>2003</v>
      </c>
      <c r="M53" s="27">
        <v>2010</v>
      </c>
      <c r="N53" s="20">
        <v>2010</v>
      </c>
      <c r="O53" s="30" t="s">
        <v>86</v>
      </c>
    </row>
    <row r="54" spans="1:15" x14ac:dyDescent="0.25">
      <c r="A54" s="30" t="s">
        <v>118</v>
      </c>
      <c r="B54" s="18">
        <v>11.85</v>
      </c>
      <c r="C54" s="17">
        <v>7.88</v>
      </c>
      <c r="D54" s="19">
        <v>7.84</v>
      </c>
      <c r="E54" s="20">
        <v>8.66</v>
      </c>
      <c r="F54" s="21">
        <v>13.315</v>
      </c>
      <c r="G54" s="22">
        <v>16.3</v>
      </c>
      <c r="H54" s="23">
        <v>17.600000000000001</v>
      </c>
      <c r="I54" s="24">
        <v>22.1</v>
      </c>
      <c r="J54" s="25">
        <v>20.350000000000001</v>
      </c>
      <c r="K54" s="23">
        <v>18.850000000000001</v>
      </c>
      <c r="L54" s="26">
        <v>15.5</v>
      </c>
      <c r="M54" s="27">
        <v>9.32</v>
      </c>
      <c r="N54" s="20">
        <v>6.22</v>
      </c>
      <c r="O54" s="30" t="s">
        <v>118</v>
      </c>
    </row>
    <row r="55" spans="1:15" ht="15.75" thickBot="1" x14ac:dyDescent="0.3">
      <c r="A55" s="88" t="s">
        <v>86</v>
      </c>
      <c r="B55" s="89">
        <v>2006</v>
      </c>
      <c r="C55" s="90">
        <v>2007</v>
      </c>
      <c r="D55" s="91">
        <v>2002</v>
      </c>
      <c r="E55" s="92">
        <v>2003</v>
      </c>
      <c r="F55" s="93">
        <v>2007</v>
      </c>
      <c r="G55" s="94">
        <v>2008</v>
      </c>
      <c r="H55" s="95">
        <v>2005</v>
      </c>
      <c r="I55" s="96">
        <v>2006</v>
      </c>
      <c r="J55" s="97">
        <v>2003</v>
      </c>
      <c r="K55" s="95">
        <v>2006</v>
      </c>
      <c r="L55" s="98">
        <v>2005</v>
      </c>
      <c r="M55" s="99">
        <v>2006</v>
      </c>
      <c r="N55" s="92">
        <v>2002</v>
      </c>
      <c r="O55" s="88" t="s">
        <v>86</v>
      </c>
    </row>
    <row r="56" spans="1:15" ht="15.75" thickTop="1" x14ac:dyDescent="0.25">
      <c r="A56" s="100" t="s">
        <v>119</v>
      </c>
      <c r="B56" s="63">
        <f>INT(SUM(C56:N56)*100/12)/100</f>
        <v>9.67</v>
      </c>
      <c r="C56" s="257">
        <f t="shared" ref="C56:N57" si="6">(C14+C37)/2</f>
        <v>0.75</v>
      </c>
      <c r="D56" s="258">
        <f t="shared" si="6"/>
        <v>3.4000000000000004</v>
      </c>
      <c r="E56" s="259">
        <f t="shared" si="6"/>
        <v>7</v>
      </c>
      <c r="F56" s="260">
        <f t="shared" si="6"/>
        <v>9.6999999999999993</v>
      </c>
      <c r="G56" s="261">
        <f t="shared" si="6"/>
        <v>10.5</v>
      </c>
      <c r="H56" s="262">
        <f t="shared" si="6"/>
        <v>16.149999999999999</v>
      </c>
      <c r="I56" s="263">
        <f t="shared" si="6"/>
        <v>19.100000000000001</v>
      </c>
      <c r="J56" s="264">
        <f t="shared" si="6"/>
        <v>17.149999999999999</v>
      </c>
      <c r="K56" s="262">
        <f t="shared" si="6"/>
        <v>14.75</v>
      </c>
      <c r="L56" s="265">
        <f t="shared" si="6"/>
        <v>11.2</v>
      </c>
      <c r="M56" s="246">
        <f t="shared" si="6"/>
        <v>6.5</v>
      </c>
      <c r="N56" s="259">
        <f t="shared" si="6"/>
        <v>-9.9999999999999867E-2</v>
      </c>
      <c r="O56" s="100" t="s">
        <v>119</v>
      </c>
    </row>
    <row r="57" spans="1:15" x14ac:dyDescent="0.25">
      <c r="A57" s="2" t="s">
        <v>120</v>
      </c>
      <c r="B57" s="18">
        <f>INT(SUM(C57:N57)*100/12)/100</f>
        <v>10.11</v>
      </c>
      <c r="C57" s="247">
        <f t="shared" si="6"/>
        <v>3.45</v>
      </c>
      <c r="D57" s="248">
        <f t="shared" si="6"/>
        <v>4</v>
      </c>
      <c r="E57" s="249">
        <f t="shared" si="6"/>
        <v>6.55</v>
      </c>
      <c r="F57" s="250">
        <f t="shared" si="6"/>
        <v>8.8000000000000007</v>
      </c>
      <c r="G57" s="251">
        <f t="shared" si="6"/>
        <v>12.350000000000001</v>
      </c>
      <c r="H57" s="252">
        <f t="shared" si="6"/>
        <v>14.850000000000001</v>
      </c>
      <c r="I57" s="253">
        <f t="shared" si="6"/>
        <v>16.899999999999999</v>
      </c>
      <c r="J57" s="254">
        <f t="shared" si="6"/>
        <v>17.05</v>
      </c>
      <c r="K57" s="252">
        <f t="shared" si="6"/>
        <v>14.95</v>
      </c>
      <c r="L57" s="255">
        <f t="shared" si="6"/>
        <v>11.25</v>
      </c>
      <c r="M57" s="256">
        <f t="shared" si="6"/>
        <v>6.85</v>
      </c>
      <c r="N57" s="249">
        <f t="shared" si="6"/>
        <v>4.4000000000000004</v>
      </c>
      <c r="O57" s="2" t="s">
        <v>120</v>
      </c>
    </row>
    <row r="58" spans="1:15" x14ac:dyDescent="0.25">
      <c r="A58" s="30" t="s">
        <v>21</v>
      </c>
      <c r="B58" s="18">
        <f t="shared" ref="B58:N58" si="7">B56-B57</f>
        <v>-0.4399999999999995</v>
      </c>
      <c r="C58" s="17">
        <f t="shared" si="7"/>
        <v>-2.7</v>
      </c>
      <c r="D58" s="19">
        <f t="shared" si="7"/>
        <v>-0.59999999999999964</v>
      </c>
      <c r="E58" s="20">
        <f t="shared" si="7"/>
        <v>0.45000000000000018</v>
      </c>
      <c r="F58" s="21">
        <f t="shared" si="7"/>
        <v>0.89999999999999858</v>
      </c>
      <c r="G58" s="22">
        <f t="shared" si="7"/>
        <v>-1.8500000000000014</v>
      </c>
      <c r="H58" s="23">
        <f t="shared" si="7"/>
        <v>1.2999999999999972</v>
      </c>
      <c r="I58" s="24">
        <f t="shared" si="7"/>
        <v>2.2000000000000028</v>
      </c>
      <c r="J58" s="25">
        <f t="shared" si="7"/>
        <v>9.9999999999997868E-2</v>
      </c>
      <c r="K58" s="23">
        <f t="shared" si="7"/>
        <v>-0.19999999999999929</v>
      </c>
      <c r="L58" s="26">
        <f t="shared" si="7"/>
        <v>-5.0000000000000711E-2</v>
      </c>
      <c r="M58" s="27">
        <f t="shared" si="7"/>
        <v>-0.34999999999999964</v>
      </c>
      <c r="N58" s="20">
        <f t="shared" si="7"/>
        <v>-4.5</v>
      </c>
      <c r="O58" s="30" t="s">
        <v>21</v>
      </c>
    </row>
    <row r="59" spans="1:15" x14ac:dyDescent="0.25">
      <c r="A59" s="30" t="s">
        <v>117</v>
      </c>
      <c r="B59" s="16"/>
      <c r="C59" s="17">
        <v>-3.1</v>
      </c>
      <c r="D59" s="19">
        <v>-3.6</v>
      </c>
      <c r="E59" s="20">
        <v>3.4</v>
      </c>
      <c r="F59" s="21">
        <v>6.3</v>
      </c>
      <c r="G59" s="22">
        <v>9.6999999999999993</v>
      </c>
      <c r="H59" s="23">
        <v>12.5</v>
      </c>
      <c r="I59" s="24">
        <v>14.9</v>
      </c>
      <c r="J59" s="25">
        <v>14.9</v>
      </c>
      <c r="K59" s="23">
        <v>11.9</v>
      </c>
      <c r="L59" s="26">
        <v>7.6</v>
      </c>
      <c r="M59" s="27">
        <v>3.7</v>
      </c>
      <c r="N59" s="20">
        <v>-0.1</v>
      </c>
      <c r="O59" s="30" t="s">
        <v>117</v>
      </c>
    </row>
    <row r="60" spans="1:15" x14ac:dyDescent="0.25">
      <c r="A60" s="30" t="s">
        <v>86</v>
      </c>
      <c r="B60" s="16"/>
      <c r="C60" s="17">
        <v>1963</v>
      </c>
      <c r="D60" s="19">
        <v>1956</v>
      </c>
      <c r="E60" s="20">
        <v>1955</v>
      </c>
      <c r="F60" s="21">
        <v>1986</v>
      </c>
      <c r="G60" s="22">
        <v>1984</v>
      </c>
      <c r="H60" s="23">
        <v>1972</v>
      </c>
      <c r="I60" s="24" t="s">
        <v>99</v>
      </c>
      <c r="J60" s="25">
        <v>1956</v>
      </c>
      <c r="K60" s="23">
        <v>1986</v>
      </c>
      <c r="L60" s="26">
        <v>1974</v>
      </c>
      <c r="M60" s="27">
        <v>1993</v>
      </c>
      <c r="N60" s="20">
        <v>2010</v>
      </c>
      <c r="O60" s="30" t="s">
        <v>86</v>
      </c>
    </row>
    <row r="61" spans="1:15" x14ac:dyDescent="0.25">
      <c r="A61" s="30" t="s">
        <v>118</v>
      </c>
      <c r="B61" s="16"/>
      <c r="C61" s="17">
        <v>7.7</v>
      </c>
      <c r="D61" s="19">
        <v>8.6</v>
      </c>
      <c r="E61" s="20">
        <v>9.9</v>
      </c>
      <c r="F61" s="21">
        <v>12.65</v>
      </c>
      <c r="G61" s="22">
        <v>15.1</v>
      </c>
      <c r="H61" s="23">
        <v>17.8</v>
      </c>
      <c r="I61" s="24">
        <v>21.3</v>
      </c>
      <c r="J61" s="25">
        <v>21.1</v>
      </c>
      <c r="K61" s="23">
        <v>18.600000000000001</v>
      </c>
      <c r="L61" s="26">
        <v>15</v>
      </c>
      <c r="M61" s="27">
        <v>11.2</v>
      </c>
      <c r="N61" s="20">
        <v>8</v>
      </c>
      <c r="O61" s="30" t="s">
        <v>118</v>
      </c>
    </row>
    <row r="62" spans="1:15" x14ac:dyDescent="0.25">
      <c r="A62" s="88" t="s">
        <v>86</v>
      </c>
      <c r="B62" s="101"/>
      <c r="C62" s="90">
        <v>2007</v>
      </c>
      <c r="D62" s="91">
        <v>1990</v>
      </c>
      <c r="E62" s="92" t="s">
        <v>99</v>
      </c>
      <c r="F62" s="93">
        <v>2007</v>
      </c>
      <c r="G62" s="94">
        <v>1947</v>
      </c>
      <c r="H62" s="95">
        <v>1976</v>
      </c>
      <c r="I62" s="96">
        <v>2006</v>
      </c>
      <c r="J62" s="97">
        <v>1947</v>
      </c>
      <c r="K62" s="95">
        <v>1949</v>
      </c>
      <c r="L62" s="98">
        <v>2001</v>
      </c>
      <c r="M62" s="99">
        <v>1994</v>
      </c>
      <c r="N62" s="92">
        <v>1974</v>
      </c>
      <c r="O62" s="88" t="s">
        <v>86</v>
      </c>
    </row>
    <row r="63" spans="1:15" x14ac:dyDescent="0.25">
      <c r="A63" s="15" t="s">
        <v>121</v>
      </c>
      <c r="B63" s="16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 t="s">
        <v>121</v>
      </c>
    </row>
    <row r="64" spans="1:15" x14ac:dyDescent="0.25">
      <c r="A64" s="279" t="s">
        <v>122</v>
      </c>
      <c r="B64" s="280">
        <f>SUM(C64:N64)</f>
        <v>77</v>
      </c>
      <c r="C64" s="281">
        <v>18</v>
      </c>
      <c r="D64" s="282">
        <v>12</v>
      </c>
      <c r="E64" s="283">
        <v>7</v>
      </c>
      <c r="F64" s="284">
        <v>3</v>
      </c>
      <c r="G64" s="285">
        <v>2</v>
      </c>
      <c r="H64" s="286">
        <v>0</v>
      </c>
      <c r="I64" s="287">
        <v>0</v>
      </c>
      <c r="J64" s="288">
        <v>0</v>
      </c>
      <c r="K64" s="286">
        <v>0</v>
      </c>
      <c r="L64" s="289">
        <v>3</v>
      </c>
      <c r="M64" s="290">
        <v>7</v>
      </c>
      <c r="N64" s="283">
        <v>25</v>
      </c>
      <c r="O64" s="279" t="s">
        <v>122</v>
      </c>
    </row>
    <row r="65" spans="1:15" x14ac:dyDescent="0.25">
      <c r="A65" s="291" t="s">
        <v>123</v>
      </c>
      <c r="B65" s="269">
        <f>SUM(C65:N65)</f>
        <v>48.515555555555558</v>
      </c>
      <c r="C65" s="292">
        <v>10.111111111111111</v>
      </c>
      <c r="D65" s="293">
        <v>10.222222222222221</v>
      </c>
      <c r="E65" s="294">
        <v>7.7777777777777777</v>
      </c>
      <c r="F65" s="295">
        <v>3.1111111111111112</v>
      </c>
      <c r="G65" s="296">
        <v>0.1111111111111111</v>
      </c>
      <c r="H65" s="297">
        <v>0</v>
      </c>
      <c r="I65" s="298">
        <v>0</v>
      </c>
      <c r="J65" s="299">
        <v>0</v>
      </c>
      <c r="K65" s="297">
        <v>0</v>
      </c>
      <c r="L65" s="300">
        <v>1.3333333333333333</v>
      </c>
      <c r="M65" s="301">
        <v>3.5155555555555558</v>
      </c>
      <c r="N65" s="294">
        <v>12.333333333333334</v>
      </c>
      <c r="O65" s="291" t="s">
        <v>123</v>
      </c>
    </row>
    <row r="66" spans="1:15" x14ac:dyDescent="0.25">
      <c r="A66" s="2" t="s">
        <v>124</v>
      </c>
      <c r="B66" s="18">
        <v>77</v>
      </c>
      <c r="C66" s="17">
        <v>18</v>
      </c>
      <c r="D66" s="19">
        <v>18</v>
      </c>
      <c r="E66" s="20">
        <v>15</v>
      </c>
      <c r="F66" s="21">
        <v>9</v>
      </c>
      <c r="G66" s="22">
        <v>2</v>
      </c>
      <c r="H66" s="23">
        <v>0</v>
      </c>
      <c r="I66" s="24">
        <v>0</v>
      </c>
      <c r="J66" s="25">
        <v>0</v>
      </c>
      <c r="K66" s="23">
        <v>0</v>
      </c>
      <c r="L66" s="26">
        <v>7</v>
      </c>
      <c r="M66" s="27">
        <v>8</v>
      </c>
      <c r="N66" s="20">
        <v>25</v>
      </c>
      <c r="O66" s="2" t="s">
        <v>124</v>
      </c>
    </row>
    <row r="67" spans="1:15" x14ac:dyDescent="0.25">
      <c r="A67" s="2" t="s">
        <v>86</v>
      </c>
      <c r="B67" s="18">
        <v>2010</v>
      </c>
      <c r="C67" s="17">
        <v>2010</v>
      </c>
      <c r="D67" s="19">
        <v>2003</v>
      </c>
      <c r="E67" s="20">
        <v>2006</v>
      </c>
      <c r="F67" s="21">
        <v>2003</v>
      </c>
      <c r="G67" s="22">
        <v>2010</v>
      </c>
      <c r="H67" s="23"/>
      <c r="I67" s="24"/>
      <c r="J67" s="25"/>
      <c r="K67" s="23"/>
      <c r="L67" s="26">
        <v>2003</v>
      </c>
      <c r="M67" s="27">
        <v>2005</v>
      </c>
      <c r="N67" s="20">
        <v>2010</v>
      </c>
      <c r="O67" s="2" t="s">
        <v>86</v>
      </c>
    </row>
    <row r="68" spans="1:15" x14ac:dyDescent="0.25">
      <c r="A68" s="2" t="s">
        <v>125</v>
      </c>
      <c r="B68" s="18">
        <v>34</v>
      </c>
      <c r="C68" s="17">
        <v>4</v>
      </c>
      <c r="D68" s="19">
        <v>6</v>
      </c>
      <c r="E68" s="20">
        <v>2</v>
      </c>
      <c r="F68" s="21">
        <v>0</v>
      </c>
      <c r="G68" s="22">
        <v>0</v>
      </c>
      <c r="H68" s="23">
        <v>0</v>
      </c>
      <c r="I68" s="24">
        <v>0</v>
      </c>
      <c r="J68" s="25">
        <v>0</v>
      </c>
      <c r="K68" s="23">
        <v>0</v>
      </c>
      <c r="L68" s="26">
        <v>0</v>
      </c>
      <c r="M68" s="27">
        <v>0</v>
      </c>
      <c r="N68" s="20">
        <v>7</v>
      </c>
      <c r="O68" s="2" t="s">
        <v>125</v>
      </c>
    </row>
    <row r="69" spans="1:15" x14ac:dyDescent="0.25">
      <c r="A69" s="2" t="s">
        <v>126</v>
      </c>
      <c r="B69" s="18">
        <v>2002</v>
      </c>
      <c r="C69" s="17">
        <v>2008</v>
      </c>
      <c r="D69" s="19">
        <v>2007</v>
      </c>
      <c r="E69" s="20">
        <v>2001</v>
      </c>
      <c r="F69" s="21">
        <v>2009</v>
      </c>
      <c r="G69" s="22">
        <v>2006</v>
      </c>
      <c r="H69" s="23"/>
      <c r="I69" s="24"/>
      <c r="J69" s="25"/>
      <c r="K69" s="23"/>
      <c r="L69" s="26">
        <v>2008</v>
      </c>
      <c r="M69" s="27">
        <v>2002</v>
      </c>
      <c r="N69" s="20">
        <v>2002</v>
      </c>
      <c r="O69" s="2" t="s">
        <v>126</v>
      </c>
    </row>
    <row r="70" spans="1:15" x14ac:dyDescent="0.25">
      <c r="A70" s="2" t="s">
        <v>127</v>
      </c>
      <c r="B70" s="102">
        <v>40469</v>
      </c>
      <c r="C70" s="17"/>
      <c r="D70" s="19"/>
      <c r="E70" s="20"/>
      <c r="F70" s="21"/>
      <c r="G70" s="22"/>
      <c r="H70" s="23"/>
      <c r="I70" s="24"/>
      <c r="J70" s="25"/>
      <c r="K70" s="23"/>
      <c r="L70" s="26"/>
      <c r="M70" s="27"/>
      <c r="N70" s="20"/>
      <c r="O70" s="2"/>
    </row>
    <row r="71" spans="1:15" x14ac:dyDescent="0.25">
      <c r="A71" s="2" t="s">
        <v>128</v>
      </c>
      <c r="B71" s="39">
        <v>40101</v>
      </c>
      <c r="C71" s="17"/>
      <c r="D71" s="19"/>
      <c r="E71" s="20"/>
      <c r="F71" s="21"/>
      <c r="G71" s="22"/>
      <c r="H71" s="23"/>
      <c r="I71" s="24"/>
      <c r="J71" s="25"/>
      <c r="K71" s="23"/>
      <c r="L71" s="26"/>
      <c r="M71" s="27"/>
      <c r="N71" s="20"/>
      <c r="O71" s="2"/>
    </row>
    <row r="72" spans="1:15" x14ac:dyDescent="0.25">
      <c r="A72" s="2" t="s">
        <v>129</v>
      </c>
      <c r="B72" s="39">
        <v>39775</v>
      </c>
      <c r="C72" s="17"/>
      <c r="D72" s="19"/>
      <c r="E72" s="20"/>
      <c r="F72" s="21"/>
      <c r="G72" s="22"/>
      <c r="H72" s="23"/>
      <c r="I72" s="24"/>
      <c r="J72" s="25"/>
      <c r="K72" s="23"/>
      <c r="L72" s="26"/>
      <c r="M72" s="27"/>
      <c r="N72" s="20"/>
      <c r="O72" s="2"/>
    </row>
    <row r="73" spans="1:15" x14ac:dyDescent="0.25">
      <c r="A73" s="2" t="s">
        <v>130</v>
      </c>
      <c r="B73" s="102">
        <v>40313</v>
      </c>
      <c r="C73" s="17"/>
      <c r="D73" s="19"/>
      <c r="E73" s="20"/>
      <c r="F73" s="21"/>
      <c r="G73" s="22"/>
      <c r="H73" s="23"/>
      <c r="I73" s="24"/>
      <c r="J73" s="25"/>
      <c r="K73" s="23"/>
      <c r="L73" s="26"/>
      <c r="M73" s="27"/>
      <c r="N73" s="20"/>
      <c r="O73" s="2"/>
    </row>
    <row r="74" spans="1:15" x14ac:dyDescent="0.25">
      <c r="A74" s="2" t="s">
        <v>131</v>
      </c>
      <c r="B74" s="39">
        <v>39164</v>
      </c>
      <c r="C74" s="17"/>
      <c r="D74" s="19"/>
      <c r="E74" s="20"/>
      <c r="F74" s="21"/>
      <c r="G74" s="22"/>
      <c r="H74" s="23"/>
      <c r="I74" s="24"/>
      <c r="J74" s="25"/>
      <c r="K74" s="23"/>
      <c r="L74" s="26"/>
      <c r="M74" s="27"/>
      <c r="N74" s="20"/>
      <c r="O74" s="2"/>
    </row>
    <row r="75" spans="1:15" ht="15.75" thickBot="1" x14ac:dyDescent="0.3">
      <c r="A75" s="103" t="s">
        <v>132</v>
      </c>
      <c r="B75" s="104">
        <v>38490</v>
      </c>
      <c r="C75" s="105"/>
      <c r="D75" s="106"/>
      <c r="E75" s="107"/>
      <c r="F75" s="108"/>
      <c r="G75" s="109"/>
      <c r="H75" s="110"/>
      <c r="I75" s="111"/>
      <c r="J75" s="112"/>
      <c r="K75" s="110"/>
      <c r="L75" s="113"/>
      <c r="M75" s="114"/>
      <c r="N75" s="107"/>
      <c r="O75" s="103"/>
    </row>
    <row r="76" spans="1:15" ht="15.75" thickTop="1" x14ac:dyDescent="0.25">
      <c r="A76" s="62" t="s">
        <v>133</v>
      </c>
      <c r="B76" s="280">
        <f>SUM(C76:N76)</f>
        <v>70</v>
      </c>
      <c r="C76" s="64">
        <v>18</v>
      </c>
      <c r="D76" s="65">
        <v>12</v>
      </c>
      <c r="E76" s="66">
        <v>7</v>
      </c>
      <c r="F76" s="67">
        <v>0</v>
      </c>
      <c r="G76" s="68">
        <v>0</v>
      </c>
      <c r="H76" s="69">
        <v>0</v>
      </c>
      <c r="I76" s="70">
        <v>0</v>
      </c>
      <c r="J76" s="71">
        <v>0</v>
      </c>
      <c r="K76" s="69">
        <v>0</v>
      </c>
      <c r="L76" s="72">
        <v>2</v>
      </c>
      <c r="M76" s="73">
        <v>7</v>
      </c>
      <c r="N76" s="66">
        <v>24</v>
      </c>
      <c r="O76" s="62" t="s">
        <v>133</v>
      </c>
    </row>
    <row r="77" spans="1:15" x14ac:dyDescent="0.25">
      <c r="A77" s="115" t="s">
        <v>134</v>
      </c>
      <c r="B77" s="116">
        <f>SUM(C77:N77)</f>
        <v>49</v>
      </c>
      <c r="C77" s="117">
        <v>12</v>
      </c>
      <c r="D77" s="118">
        <v>11</v>
      </c>
      <c r="E77" s="119">
        <v>7</v>
      </c>
      <c r="F77" s="120">
        <v>3</v>
      </c>
      <c r="G77" s="121">
        <v>0</v>
      </c>
      <c r="H77" s="122">
        <v>0</v>
      </c>
      <c r="I77" s="123">
        <v>0</v>
      </c>
      <c r="J77" s="124">
        <v>0</v>
      </c>
      <c r="K77" s="122">
        <v>0</v>
      </c>
      <c r="L77" s="125">
        <v>1</v>
      </c>
      <c r="M77" s="126">
        <v>5</v>
      </c>
      <c r="N77" s="119">
        <v>10</v>
      </c>
      <c r="O77" s="115" t="s">
        <v>134</v>
      </c>
    </row>
    <row r="78" spans="1:15" x14ac:dyDescent="0.25">
      <c r="A78" s="2" t="s">
        <v>124</v>
      </c>
      <c r="B78" s="127"/>
      <c r="C78" s="17">
        <v>28</v>
      </c>
      <c r="D78" s="19">
        <v>27</v>
      </c>
      <c r="E78" s="20">
        <v>23</v>
      </c>
      <c r="F78" s="21">
        <v>9</v>
      </c>
      <c r="G78" s="22">
        <v>2</v>
      </c>
      <c r="H78" s="23">
        <v>0</v>
      </c>
      <c r="I78" s="24">
        <v>0</v>
      </c>
      <c r="J78" s="25">
        <v>0</v>
      </c>
      <c r="K78" s="23">
        <v>0</v>
      </c>
      <c r="L78" s="26">
        <v>5</v>
      </c>
      <c r="M78" s="27">
        <v>15</v>
      </c>
      <c r="N78" s="20">
        <v>23</v>
      </c>
      <c r="O78" s="2" t="s">
        <v>124</v>
      </c>
    </row>
    <row r="79" spans="1:15" x14ac:dyDescent="0.25">
      <c r="A79" s="2" t="s">
        <v>86</v>
      </c>
      <c r="B79" s="127"/>
      <c r="C79" s="17" t="s">
        <v>99</v>
      </c>
      <c r="D79" s="19">
        <v>1956</v>
      </c>
      <c r="E79" s="20">
        <v>1955</v>
      </c>
      <c r="F79" s="21">
        <v>1956</v>
      </c>
      <c r="G79" s="22">
        <v>1962</v>
      </c>
      <c r="H79" s="23"/>
      <c r="I79" s="24"/>
      <c r="J79" s="25"/>
      <c r="K79" s="23"/>
      <c r="L79" s="26">
        <v>1997</v>
      </c>
      <c r="M79" s="27">
        <v>1985</v>
      </c>
      <c r="N79" s="20">
        <v>1963</v>
      </c>
      <c r="O79" s="2" t="s">
        <v>86</v>
      </c>
    </row>
    <row r="80" spans="1:15" x14ac:dyDescent="0.25">
      <c r="A80" s="2" t="s">
        <v>125</v>
      </c>
      <c r="B80" s="127"/>
      <c r="C80" s="17">
        <v>0</v>
      </c>
      <c r="D80" s="19">
        <v>0</v>
      </c>
      <c r="E80" s="20">
        <v>0</v>
      </c>
      <c r="F80" s="21">
        <v>0</v>
      </c>
      <c r="G80" s="22">
        <v>0</v>
      </c>
      <c r="H80" s="23">
        <v>0</v>
      </c>
      <c r="I80" s="24">
        <v>0</v>
      </c>
      <c r="J80" s="25">
        <v>0</v>
      </c>
      <c r="K80" s="23">
        <v>0</v>
      </c>
      <c r="L80" s="26">
        <v>0</v>
      </c>
      <c r="M80" s="27">
        <v>0</v>
      </c>
      <c r="N80" s="20">
        <v>0</v>
      </c>
      <c r="O80" s="2" t="s">
        <v>125</v>
      </c>
    </row>
    <row r="81" spans="1:15" x14ac:dyDescent="0.25">
      <c r="A81" s="128" t="s">
        <v>126</v>
      </c>
      <c r="B81" s="127"/>
      <c r="C81" s="90" t="s">
        <v>99</v>
      </c>
      <c r="D81" s="91" t="s">
        <v>99</v>
      </c>
      <c r="E81" s="92">
        <v>2007</v>
      </c>
      <c r="F81" s="93">
        <v>2007</v>
      </c>
      <c r="G81" s="94">
        <v>2010</v>
      </c>
      <c r="H81" s="95"/>
      <c r="I81" s="96"/>
      <c r="J81" s="97"/>
      <c r="K81" s="95"/>
      <c r="L81" s="98">
        <v>2007</v>
      </c>
      <c r="M81" s="99">
        <v>2006</v>
      </c>
      <c r="N81" s="92" t="s">
        <v>99</v>
      </c>
      <c r="O81" s="128" t="s">
        <v>126</v>
      </c>
    </row>
    <row r="82" spans="1:15" x14ac:dyDescent="0.25">
      <c r="A82" s="15" t="s">
        <v>135</v>
      </c>
      <c r="B82" s="16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 t="s">
        <v>135</v>
      </c>
    </row>
    <row r="83" spans="1:15" x14ac:dyDescent="0.25">
      <c r="A83" s="279" t="s">
        <v>136</v>
      </c>
      <c r="B83" s="280">
        <f>SUM(C83:N83)</f>
        <v>23</v>
      </c>
      <c r="C83" s="281">
        <v>9</v>
      </c>
      <c r="D83" s="282">
        <v>3</v>
      </c>
      <c r="E83" s="283">
        <v>1</v>
      </c>
      <c r="F83" s="284">
        <v>0</v>
      </c>
      <c r="G83" s="285">
        <v>0</v>
      </c>
      <c r="H83" s="286">
        <v>0</v>
      </c>
      <c r="I83" s="287">
        <v>0</v>
      </c>
      <c r="J83" s="288">
        <v>0</v>
      </c>
      <c r="K83" s="286">
        <v>0</v>
      </c>
      <c r="L83" s="289">
        <v>0</v>
      </c>
      <c r="M83" s="290">
        <v>1</v>
      </c>
      <c r="N83" s="283">
        <v>9</v>
      </c>
      <c r="O83" s="279" t="s">
        <v>136</v>
      </c>
    </row>
    <row r="84" spans="1:15" x14ac:dyDescent="0.25">
      <c r="A84" s="291" t="s">
        <v>137</v>
      </c>
      <c r="B84" s="269">
        <f>SUM(C84:N84)</f>
        <v>6.1111111111111116</v>
      </c>
      <c r="C84" s="292">
        <v>2.4444444444444446</v>
      </c>
      <c r="D84" s="293">
        <v>1.1111111111111112</v>
      </c>
      <c r="E84" s="294">
        <v>0.77777777777777779</v>
      </c>
      <c r="F84" s="295">
        <v>0.1111111111111111</v>
      </c>
      <c r="G84" s="296">
        <v>0</v>
      </c>
      <c r="H84" s="297">
        <v>0</v>
      </c>
      <c r="I84" s="298">
        <v>0</v>
      </c>
      <c r="J84" s="299">
        <v>0</v>
      </c>
      <c r="K84" s="297">
        <v>0</v>
      </c>
      <c r="L84" s="300">
        <v>0.22222222222222221</v>
      </c>
      <c r="M84" s="301">
        <v>0</v>
      </c>
      <c r="N84" s="294">
        <v>1.4444444444444444</v>
      </c>
      <c r="O84" s="291" t="s">
        <v>137</v>
      </c>
    </row>
    <row r="85" spans="1:15" x14ac:dyDescent="0.25">
      <c r="A85" s="2" t="s">
        <v>138</v>
      </c>
      <c r="B85" s="18">
        <v>23</v>
      </c>
      <c r="C85" s="17">
        <v>9</v>
      </c>
      <c r="D85" s="19">
        <v>3</v>
      </c>
      <c r="E85" s="20">
        <v>5</v>
      </c>
      <c r="F85" s="21">
        <v>1</v>
      </c>
      <c r="G85" s="22">
        <v>0</v>
      </c>
      <c r="H85" s="23">
        <v>0</v>
      </c>
      <c r="I85" s="24">
        <v>0</v>
      </c>
      <c r="J85" s="25">
        <v>0</v>
      </c>
      <c r="K85" s="23">
        <v>0</v>
      </c>
      <c r="L85" s="26">
        <v>2</v>
      </c>
      <c r="M85" s="27">
        <v>1</v>
      </c>
      <c r="N85" s="20">
        <v>9</v>
      </c>
      <c r="O85" s="2" t="s">
        <v>138</v>
      </c>
    </row>
    <row r="86" spans="1:15" x14ac:dyDescent="0.25">
      <c r="A86" s="2" t="s">
        <v>86</v>
      </c>
      <c r="B86" s="18">
        <v>2010</v>
      </c>
      <c r="C86" s="17">
        <v>2010</v>
      </c>
      <c r="D86" s="19">
        <v>2010</v>
      </c>
      <c r="E86" s="20">
        <v>2005</v>
      </c>
      <c r="F86" s="21">
        <v>2003</v>
      </c>
      <c r="G86" s="22"/>
      <c r="H86" s="23"/>
      <c r="I86" s="24"/>
      <c r="J86" s="25"/>
      <c r="K86" s="23"/>
      <c r="L86" s="26">
        <v>2003</v>
      </c>
      <c r="M86" s="27">
        <v>2010</v>
      </c>
      <c r="N86" s="20">
        <v>2010</v>
      </c>
      <c r="O86" s="2" t="s">
        <v>86</v>
      </c>
    </row>
    <row r="87" spans="1:15" x14ac:dyDescent="0.25">
      <c r="A87" s="2" t="s">
        <v>139</v>
      </c>
      <c r="B87" s="18">
        <v>2</v>
      </c>
      <c r="C87" s="17">
        <v>0</v>
      </c>
      <c r="D87" s="19">
        <v>0</v>
      </c>
      <c r="E87" s="20">
        <v>0</v>
      </c>
      <c r="F87" s="21">
        <v>0</v>
      </c>
      <c r="G87" s="22">
        <v>0</v>
      </c>
      <c r="H87" s="23">
        <v>0</v>
      </c>
      <c r="I87" s="24">
        <v>0</v>
      </c>
      <c r="J87" s="25">
        <v>0</v>
      </c>
      <c r="K87" s="23">
        <v>0</v>
      </c>
      <c r="L87" s="26">
        <v>0</v>
      </c>
      <c r="M87" s="27">
        <v>0</v>
      </c>
      <c r="N87" s="20">
        <v>0</v>
      </c>
      <c r="O87" s="2" t="s">
        <v>139</v>
      </c>
    </row>
    <row r="88" spans="1:15" ht="15.75" thickBot="1" x14ac:dyDescent="0.3">
      <c r="A88" s="128" t="s">
        <v>126</v>
      </c>
      <c r="B88" s="89">
        <v>2002</v>
      </c>
      <c r="C88" s="90">
        <v>2005</v>
      </c>
      <c r="D88" s="91">
        <v>2006</v>
      </c>
      <c r="E88" s="92">
        <v>2009</v>
      </c>
      <c r="F88" s="93">
        <v>2010</v>
      </c>
      <c r="G88" s="94"/>
      <c r="H88" s="95"/>
      <c r="I88" s="96"/>
      <c r="J88" s="97"/>
      <c r="K88" s="95"/>
      <c r="L88" s="98">
        <v>2010</v>
      </c>
      <c r="M88" s="99">
        <v>2005</v>
      </c>
      <c r="N88" s="92">
        <v>2006</v>
      </c>
      <c r="O88" s="128" t="s">
        <v>126</v>
      </c>
    </row>
    <row r="89" spans="1:15" ht="15.75" thickTop="1" x14ac:dyDescent="0.25">
      <c r="A89" s="129" t="s">
        <v>140</v>
      </c>
      <c r="B89" s="130">
        <f>SUM(C89:N89)</f>
        <v>7</v>
      </c>
      <c r="C89" s="215">
        <v>3</v>
      </c>
      <c r="D89" s="216">
        <v>2</v>
      </c>
      <c r="E89" s="217">
        <v>0</v>
      </c>
      <c r="F89" s="218">
        <v>0</v>
      </c>
      <c r="G89" s="135">
        <v>0</v>
      </c>
      <c r="H89" s="136">
        <v>0</v>
      </c>
      <c r="I89" s="137">
        <v>0</v>
      </c>
      <c r="J89" s="138">
        <v>0</v>
      </c>
      <c r="K89" s="136">
        <v>0</v>
      </c>
      <c r="L89" s="139">
        <v>0</v>
      </c>
      <c r="M89" s="140">
        <v>0</v>
      </c>
      <c r="N89" s="133">
        <v>2</v>
      </c>
      <c r="O89" s="129" t="s">
        <v>140</v>
      </c>
    </row>
    <row r="90" spans="1:15" x14ac:dyDescent="0.25">
      <c r="A90" s="15" t="s">
        <v>141</v>
      </c>
      <c r="B90" s="16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 t="s">
        <v>141</v>
      </c>
    </row>
    <row r="91" spans="1:15" x14ac:dyDescent="0.25">
      <c r="A91" s="279" t="s">
        <v>142</v>
      </c>
      <c r="B91" s="280">
        <f>SUM(C91:N91)</f>
        <v>3</v>
      </c>
      <c r="C91" s="281">
        <v>2</v>
      </c>
      <c r="D91" s="282">
        <v>0</v>
      </c>
      <c r="E91" s="283">
        <v>0</v>
      </c>
      <c r="F91" s="284">
        <v>0</v>
      </c>
      <c r="G91" s="285">
        <v>0</v>
      </c>
      <c r="H91" s="286">
        <v>0</v>
      </c>
      <c r="I91" s="287">
        <v>0</v>
      </c>
      <c r="J91" s="288">
        <v>0</v>
      </c>
      <c r="K91" s="286">
        <v>0</v>
      </c>
      <c r="L91" s="289">
        <v>0</v>
      </c>
      <c r="M91" s="290">
        <v>0</v>
      </c>
      <c r="N91" s="283">
        <v>1</v>
      </c>
      <c r="O91" s="279" t="s">
        <v>142</v>
      </c>
    </row>
    <row r="92" spans="1:15" x14ac:dyDescent="0.25">
      <c r="A92" s="291" t="s">
        <v>143</v>
      </c>
      <c r="B92" s="269">
        <f>SUM(C92:N92)</f>
        <v>0.66666666666666674</v>
      </c>
      <c r="C92" s="292">
        <v>0.44444444444444442</v>
      </c>
      <c r="D92" s="293">
        <v>0.1111111111111111</v>
      </c>
      <c r="E92" s="294">
        <v>0.1111111111111111</v>
      </c>
      <c r="F92" s="295">
        <v>0</v>
      </c>
      <c r="G92" s="296">
        <v>0</v>
      </c>
      <c r="H92" s="297">
        <v>0</v>
      </c>
      <c r="I92" s="298">
        <v>0</v>
      </c>
      <c r="J92" s="299">
        <v>0</v>
      </c>
      <c r="K92" s="297">
        <v>0</v>
      </c>
      <c r="L92" s="300">
        <v>0</v>
      </c>
      <c r="M92" s="301">
        <v>0</v>
      </c>
      <c r="N92" s="294">
        <v>0</v>
      </c>
      <c r="O92" s="291" t="s">
        <v>143</v>
      </c>
    </row>
    <row r="93" spans="1:15" x14ac:dyDescent="0.25">
      <c r="A93" s="2" t="s">
        <v>144</v>
      </c>
      <c r="B93" s="18">
        <v>4</v>
      </c>
      <c r="C93" s="17">
        <v>4</v>
      </c>
      <c r="D93" s="19">
        <v>1</v>
      </c>
      <c r="E93" s="20">
        <v>1</v>
      </c>
      <c r="F93" s="21">
        <v>0</v>
      </c>
      <c r="G93" s="22">
        <v>0</v>
      </c>
      <c r="H93" s="23">
        <v>0</v>
      </c>
      <c r="I93" s="24">
        <v>0</v>
      </c>
      <c r="J93" s="25">
        <v>0</v>
      </c>
      <c r="K93" s="23">
        <v>0</v>
      </c>
      <c r="L93" s="26">
        <v>0</v>
      </c>
      <c r="M93" s="27">
        <v>0</v>
      </c>
      <c r="N93" s="20">
        <v>1</v>
      </c>
      <c r="O93" s="2" t="s">
        <v>144</v>
      </c>
    </row>
    <row r="94" spans="1:15" x14ac:dyDescent="0.25">
      <c r="A94" s="2" t="s">
        <v>86</v>
      </c>
      <c r="B94" s="18">
        <v>2009</v>
      </c>
      <c r="C94" s="17">
        <v>2009</v>
      </c>
      <c r="D94" s="19">
        <v>2005</v>
      </c>
      <c r="E94" s="20">
        <v>2005</v>
      </c>
      <c r="F94" s="21"/>
      <c r="G94" s="22"/>
      <c r="H94" s="23"/>
      <c r="I94" s="24"/>
      <c r="J94" s="25"/>
      <c r="K94" s="23"/>
      <c r="L94" s="26"/>
      <c r="M94" s="27"/>
      <c r="N94" s="20">
        <v>2010</v>
      </c>
      <c r="O94" s="2" t="s">
        <v>86</v>
      </c>
    </row>
    <row r="95" spans="1:15" x14ac:dyDescent="0.25">
      <c r="A95" s="2" t="s">
        <v>145</v>
      </c>
      <c r="B95" s="18">
        <v>0</v>
      </c>
      <c r="C95" s="17">
        <v>0</v>
      </c>
      <c r="D95" s="19">
        <v>0</v>
      </c>
      <c r="E95" s="20">
        <v>0</v>
      </c>
      <c r="F95" s="21">
        <v>0</v>
      </c>
      <c r="G95" s="22">
        <v>0</v>
      </c>
      <c r="H95" s="23">
        <v>0</v>
      </c>
      <c r="I95" s="24">
        <v>0</v>
      </c>
      <c r="J95" s="25">
        <v>0</v>
      </c>
      <c r="K95" s="23">
        <v>0</v>
      </c>
      <c r="L95" s="26">
        <v>0</v>
      </c>
      <c r="M95" s="27">
        <v>0</v>
      </c>
      <c r="N95" s="20">
        <v>0</v>
      </c>
      <c r="O95" s="2" t="s">
        <v>145</v>
      </c>
    </row>
    <row r="96" spans="1:15" ht="15.75" thickBot="1" x14ac:dyDescent="0.3">
      <c r="A96" s="128" t="s">
        <v>126</v>
      </c>
      <c r="B96" s="89">
        <v>2008</v>
      </c>
      <c r="C96" s="90">
        <v>2008</v>
      </c>
      <c r="D96" s="91">
        <v>2008</v>
      </c>
      <c r="E96" s="92">
        <v>2009</v>
      </c>
      <c r="F96" s="93"/>
      <c r="G96" s="94"/>
      <c r="H96" s="95"/>
      <c r="I96" s="96"/>
      <c r="J96" s="97"/>
      <c r="K96" s="95"/>
      <c r="L96" s="98"/>
      <c r="M96" s="99"/>
      <c r="N96" s="92">
        <v>2009</v>
      </c>
      <c r="O96" s="128" t="s">
        <v>126</v>
      </c>
    </row>
    <row r="97" spans="1:15" ht="15.75" thickTop="1" x14ac:dyDescent="0.25">
      <c r="A97" s="129" t="s">
        <v>146</v>
      </c>
      <c r="B97" s="130">
        <v>1</v>
      </c>
      <c r="C97" s="131">
        <v>1</v>
      </c>
      <c r="D97" s="132">
        <v>0</v>
      </c>
      <c r="E97" s="133">
        <v>0</v>
      </c>
      <c r="F97" s="134">
        <v>0</v>
      </c>
      <c r="G97" s="135">
        <v>0</v>
      </c>
      <c r="H97" s="136">
        <v>0</v>
      </c>
      <c r="I97" s="137">
        <v>0</v>
      </c>
      <c r="J97" s="138">
        <v>0</v>
      </c>
      <c r="K97" s="136">
        <v>0</v>
      </c>
      <c r="L97" s="225">
        <v>0</v>
      </c>
      <c r="M97" s="140">
        <v>0</v>
      </c>
      <c r="N97" s="133">
        <v>0</v>
      </c>
      <c r="O97" s="129" t="s">
        <v>147</v>
      </c>
    </row>
    <row r="98" spans="1:15" x14ac:dyDescent="0.25">
      <c r="A98" s="15" t="s">
        <v>148</v>
      </c>
      <c r="B98" s="16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 t="s">
        <v>148</v>
      </c>
    </row>
    <row r="99" spans="1:15" x14ac:dyDescent="0.25">
      <c r="A99" s="279" t="s">
        <v>149</v>
      </c>
      <c r="B99" s="280">
        <f>SUM(C99:N99)</f>
        <v>10</v>
      </c>
      <c r="C99" s="281">
        <v>6</v>
      </c>
      <c r="D99" s="282">
        <v>0</v>
      </c>
      <c r="E99" s="283">
        <v>0</v>
      </c>
      <c r="F99" s="284">
        <v>0</v>
      </c>
      <c r="G99" s="285">
        <v>0</v>
      </c>
      <c r="H99" s="286">
        <v>0</v>
      </c>
      <c r="I99" s="287">
        <v>0</v>
      </c>
      <c r="J99" s="288">
        <v>0</v>
      </c>
      <c r="K99" s="286">
        <v>0</v>
      </c>
      <c r="L99" s="289">
        <v>0</v>
      </c>
      <c r="M99" s="290">
        <v>1</v>
      </c>
      <c r="N99" s="283">
        <v>3</v>
      </c>
      <c r="O99" s="279" t="s">
        <v>149</v>
      </c>
    </row>
    <row r="100" spans="1:15" x14ac:dyDescent="0.25">
      <c r="A100" s="291" t="s">
        <v>150</v>
      </c>
      <c r="B100" s="269">
        <f>SUM(C100:N100)</f>
        <v>1.4444444444444444</v>
      </c>
      <c r="C100" s="292">
        <v>0.88888888888888884</v>
      </c>
      <c r="D100" s="293">
        <v>0</v>
      </c>
      <c r="E100" s="294">
        <v>0</v>
      </c>
      <c r="F100" s="295">
        <v>0</v>
      </c>
      <c r="G100" s="296">
        <v>0</v>
      </c>
      <c r="H100" s="297">
        <v>0</v>
      </c>
      <c r="I100" s="298">
        <v>0</v>
      </c>
      <c r="J100" s="299">
        <v>0</v>
      </c>
      <c r="K100" s="297">
        <v>0</v>
      </c>
      <c r="L100" s="300">
        <v>0</v>
      </c>
      <c r="M100" s="301">
        <v>0</v>
      </c>
      <c r="N100" s="294">
        <v>0.55555555555555558</v>
      </c>
      <c r="O100" s="291" t="s">
        <v>150</v>
      </c>
    </row>
    <row r="101" spans="1:15" x14ac:dyDescent="0.25">
      <c r="A101" s="2" t="s">
        <v>151</v>
      </c>
      <c r="B101" s="18">
        <v>10</v>
      </c>
      <c r="C101" s="17">
        <v>6</v>
      </c>
      <c r="D101" s="19">
        <v>0</v>
      </c>
      <c r="E101" s="20">
        <v>0</v>
      </c>
      <c r="F101" s="21">
        <v>0</v>
      </c>
      <c r="G101" s="22">
        <v>0</v>
      </c>
      <c r="H101" s="23">
        <v>0</v>
      </c>
      <c r="I101" s="24">
        <v>0</v>
      </c>
      <c r="J101" s="25">
        <v>0</v>
      </c>
      <c r="K101" s="23">
        <v>0</v>
      </c>
      <c r="L101" s="26">
        <v>0</v>
      </c>
      <c r="M101" s="27">
        <v>1</v>
      </c>
      <c r="N101" s="20">
        <v>3</v>
      </c>
      <c r="O101" s="2" t="s">
        <v>151</v>
      </c>
    </row>
    <row r="102" spans="1:15" x14ac:dyDescent="0.25">
      <c r="A102" s="2" t="s">
        <v>126</v>
      </c>
      <c r="B102" s="18">
        <v>2010</v>
      </c>
      <c r="C102" s="17">
        <v>2010</v>
      </c>
      <c r="D102" s="19"/>
      <c r="E102" s="20"/>
      <c r="F102" s="21"/>
      <c r="G102" s="22"/>
      <c r="H102" s="23"/>
      <c r="I102" s="24"/>
      <c r="J102" s="25"/>
      <c r="K102" s="23"/>
      <c r="L102" s="26"/>
      <c r="M102" s="27">
        <v>2010</v>
      </c>
      <c r="N102" s="20">
        <v>2010</v>
      </c>
      <c r="O102" s="2" t="s">
        <v>126</v>
      </c>
    </row>
    <row r="103" spans="1:15" x14ac:dyDescent="0.25">
      <c r="A103" s="2" t="s">
        <v>152</v>
      </c>
      <c r="B103" s="18">
        <v>0</v>
      </c>
      <c r="C103" s="17">
        <v>0</v>
      </c>
      <c r="D103" s="19">
        <v>0</v>
      </c>
      <c r="E103" s="20">
        <v>0</v>
      </c>
      <c r="F103" s="21">
        <v>0</v>
      </c>
      <c r="G103" s="22">
        <v>0</v>
      </c>
      <c r="H103" s="23">
        <v>0</v>
      </c>
      <c r="I103" s="24">
        <v>0</v>
      </c>
      <c r="J103" s="25">
        <v>0</v>
      </c>
      <c r="K103" s="23">
        <v>0</v>
      </c>
      <c r="L103" s="26">
        <v>0</v>
      </c>
      <c r="M103" s="27">
        <v>0</v>
      </c>
      <c r="N103" s="20">
        <v>0</v>
      </c>
      <c r="O103" s="2" t="s">
        <v>152</v>
      </c>
    </row>
    <row r="104" spans="1:15" ht="15.75" thickBot="1" x14ac:dyDescent="0.3">
      <c r="A104" s="128" t="s">
        <v>126</v>
      </c>
      <c r="B104" s="89">
        <v>2008</v>
      </c>
      <c r="C104" s="90">
        <v>2008</v>
      </c>
      <c r="D104" s="91">
        <v>2008</v>
      </c>
      <c r="E104" s="92"/>
      <c r="F104" s="93"/>
      <c r="G104" s="94"/>
      <c r="H104" s="95"/>
      <c r="I104" s="96"/>
      <c r="J104" s="97"/>
      <c r="K104" s="95"/>
      <c r="L104" s="98"/>
      <c r="M104" s="99">
        <v>2009</v>
      </c>
      <c r="N104" s="92">
        <v>2006</v>
      </c>
      <c r="O104" s="128" t="s">
        <v>126</v>
      </c>
    </row>
    <row r="105" spans="1:15" ht="15.75" thickTop="1" x14ac:dyDescent="0.25">
      <c r="A105" s="62" t="s">
        <v>153</v>
      </c>
      <c r="B105" s="63">
        <f>SUM(C105:N105)</f>
        <v>2</v>
      </c>
      <c r="C105" s="64" t="s">
        <v>498</v>
      </c>
      <c r="D105" s="65" t="s">
        <v>498</v>
      </c>
      <c r="E105" s="66">
        <v>0</v>
      </c>
      <c r="F105" s="67">
        <v>0</v>
      </c>
      <c r="G105" s="235">
        <v>0</v>
      </c>
      <c r="H105" s="69">
        <v>0</v>
      </c>
      <c r="I105" s="70">
        <v>0</v>
      </c>
      <c r="J105" s="71">
        <v>0</v>
      </c>
      <c r="K105" s="69">
        <v>0</v>
      </c>
      <c r="L105" s="72">
        <v>0</v>
      </c>
      <c r="M105" s="73">
        <v>0</v>
      </c>
      <c r="N105" s="66">
        <v>2</v>
      </c>
      <c r="O105" s="62" t="s">
        <v>153</v>
      </c>
    </row>
    <row r="106" spans="1:15" x14ac:dyDescent="0.25">
      <c r="A106" s="2" t="s">
        <v>150</v>
      </c>
      <c r="B106" s="18">
        <f>SUM(C106:N106)</f>
        <v>7</v>
      </c>
      <c r="C106" s="17">
        <v>3</v>
      </c>
      <c r="D106" s="19">
        <v>2</v>
      </c>
      <c r="E106" s="20">
        <v>0</v>
      </c>
      <c r="F106" s="21">
        <v>0</v>
      </c>
      <c r="G106" s="22">
        <v>0</v>
      </c>
      <c r="H106" s="23">
        <v>0</v>
      </c>
      <c r="I106" s="24">
        <v>0</v>
      </c>
      <c r="J106" s="25">
        <v>0</v>
      </c>
      <c r="K106" s="23">
        <v>0</v>
      </c>
      <c r="L106" s="26">
        <v>0</v>
      </c>
      <c r="M106" s="27">
        <v>0</v>
      </c>
      <c r="N106" s="20">
        <v>2</v>
      </c>
      <c r="O106" s="2" t="s">
        <v>150</v>
      </c>
    </row>
    <row r="107" spans="1:15" x14ac:dyDescent="0.25">
      <c r="A107" s="2" t="s">
        <v>151</v>
      </c>
      <c r="B107" s="16"/>
      <c r="C107" s="17">
        <v>16</v>
      </c>
      <c r="D107" s="19">
        <v>14</v>
      </c>
      <c r="E107" s="20">
        <v>4</v>
      </c>
      <c r="F107" s="21">
        <v>0</v>
      </c>
      <c r="G107" s="22">
        <v>0</v>
      </c>
      <c r="H107" s="23">
        <v>0</v>
      </c>
      <c r="I107" s="24">
        <v>0</v>
      </c>
      <c r="J107" s="25">
        <v>0</v>
      </c>
      <c r="K107" s="23">
        <v>0</v>
      </c>
      <c r="L107" s="26">
        <v>0</v>
      </c>
      <c r="M107" s="27">
        <v>3</v>
      </c>
      <c r="N107" s="20">
        <v>10</v>
      </c>
      <c r="O107" s="2" t="s">
        <v>151</v>
      </c>
    </row>
    <row r="108" spans="1:15" x14ac:dyDescent="0.25">
      <c r="A108" s="2" t="s">
        <v>126</v>
      </c>
      <c r="B108" s="16"/>
      <c r="C108" s="17">
        <v>1963</v>
      </c>
      <c r="D108" s="19">
        <v>1956</v>
      </c>
      <c r="E108" s="20">
        <v>1971</v>
      </c>
      <c r="F108" s="21"/>
      <c r="G108" s="22"/>
      <c r="H108" s="23"/>
      <c r="I108" s="24"/>
      <c r="J108" s="25"/>
      <c r="K108" s="23"/>
      <c r="L108" s="26"/>
      <c r="M108" s="27" t="s">
        <v>99</v>
      </c>
      <c r="N108" s="20">
        <v>1969</v>
      </c>
      <c r="O108" s="2" t="s">
        <v>126</v>
      </c>
    </row>
    <row r="109" spans="1:15" x14ac:dyDescent="0.25">
      <c r="A109" s="2" t="s">
        <v>152</v>
      </c>
      <c r="B109" s="16"/>
      <c r="C109" s="17">
        <v>0</v>
      </c>
      <c r="D109" s="19">
        <v>0</v>
      </c>
      <c r="E109" s="20">
        <v>0</v>
      </c>
      <c r="F109" s="21">
        <v>0</v>
      </c>
      <c r="G109" s="22">
        <v>0</v>
      </c>
      <c r="H109" s="23">
        <v>0</v>
      </c>
      <c r="I109" s="24">
        <v>0</v>
      </c>
      <c r="J109" s="25">
        <v>0</v>
      </c>
      <c r="K109" s="23">
        <v>0</v>
      </c>
      <c r="L109" s="26">
        <v>0</v>
      </c>
      <c r="M109" s="27">
        <v>0</v>
      </c>
      <c r="N109" s="20">
        <v>0</v>
      </c>
      <c r="O109" s="2" t="s">
        <v>152</v>
      </c>
    </row>
    <row r="110" spans="1:15" x14ac:dyDescent="0.25">
      <c r="A110" s="2" t="s">
        <v>126</v>
      </c>
      <c r="B110" s="16"/>
      <c r="C110" s="17">
        <v>2004</v>
      </c>
      <c r="D110" s="19">
        <v>2006</v>
      </c>
      <c r="E110" s="20">
        <v>2007</v>
      </c>
      <c r="F110" s="21"/>
      <c r="G110" s="22"/>
      <c r="H110" s="23"/>
      <c r="I110" s="24"/>
      <c r="J110" s="25"/>
      <c r="K110" s="23"/>
      <c r="L110" s="26"/>
      <c r="M110" s="27" t="s">
        <v>99</v>
      </c>
      <c r="N110" s="20">
        <v>2002</v>
      </c>
      <c r="O110" s="2" t="s">
        <v>126</v>
      </c>
    </row>
    <row r="111" spans="1:15" x14ac:dyDescent="0.25">
      <c r="A111" s="15" t="s">
        <v>337</v>
      </c>
      <c r="B111" s="16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 t="s">
        <v>338</v>
      </c>
    </row>
    <row r="112" spans="1:15" x14ac:dyDescent="0.25">
      <c r="A112" s="279" t="s">
        <v>339</v>
      </c>
      <c r="B112" s="280">
        <f>SUM(C112:N112)</f>
        <v>111</v>
      </c>
      <c r="C112" s="281">
        <v>0</v>
      </c>
      <c r="D112" s="282">
        <v>0</v>
      </c>
      <c r="E112" s="283">
        <v>1</v>
      </c>
      <c r="F112" s="284">
        <v>5</v>
      </c>
      <c r="G112" s="285">
        <v>7</v>
      </c>
      <c r="H112" s="286">
        <v>24</v>
      </c>
      <c r="I112" s="287">
        <v>31</v>
      </c>
      <c r="J112" s="288">
        <v>24</v>
      </c>
      <c r="K112" s="286">
        <v>16</v>
      </c>
      <c r="L112" s="289">
        <v>3</v>
      </c>
      <c r="M112" s="290">
        <v>0</v>
      </c>
      <c r="N112" s="283">
        <v>0</v>
      </c>
      <c r="O112" s="279" t="s">
        <v>339</v>
      </c>
    </row>
    <row r="113" spans="1:15" x14ac:dyDescent="0.25">
      <c r="A113" s="291" t="s">
        <v>340</v>
      </c>
      <c r="B113" s="269">
        <f>SUM(C113:N113)</f>
        <v>111.66666666666667</v>
      </c>
      <c r="C113" s="292">
        <v>0</v>
      </c>
      <c r="D113" s="293">
        <v>0</v>
      </c>
      <c r="E113" s="294">
        <v>0.33333333333333331</v>
      </c>
      <c r="F113" s="295">
        <v>5.7777777777777777</v>
      </c>
      <c r="G113" s="296">
        <v>11.222222222222221</v>
      </c>
      <c r="H113" s="297">
        <v>20.444444444444443</v>
      </c>
      <c r="I113" s="298">
        <v>25.777777777777779</v>
      </c>
      <c r="J113" s="299">
        <v>27.444444444444443</v>
      </c>
      <c r="K113" s="297">
        <v>16.666666666666668</v>
      </c>
      <c r="L113" s="300">
        <v>4</v>
      </c>
      <c r="M113" s="301">
        <v>0</v>
      </c>
      <c r="N113" s="294">
        <v>0</v>
      </c>
      <c r="O113" s="291" t="s">
        <v>340</v>
      </c>
    </row>
    <row r="114" spans="1:15" x14ac:dyDescent="0.25">
      <c r="A114" s="2" t="s">
        <v>341</v>
      </c>
      <c r="B114" s="18">
        <v>121</v>
      </c>
      <c r="C114" s="17">
        <v>0</v>
      </c>
      <c r="D114" s="19">
        <v>0</v>
      </c>
      <c r="E114" s="20">
        <v>2</v>
      </c>
      <c r="F114" s="21">
        <v>16</v>
      </c>
      <c r="G114" s="22">
        <v>21</v>
      </c>
      <c r="H114" s="23">
        <v>25</v>
      </c>
      <c r="I114" s="24">
        <v>31</v>
      </c>
      <c r="J114" s="25">
        <v>31</v>
      </c>
      <c r="K114" s="23">
        <v>29</v>
      </c>
      <c r="L114" s="26">
        <v>11</v>
      </c>
      <c r="M114" s="27">
        <v>0</v>
      </c>
      <c r="N114" s="20">
        <v>0</v>
      </c>
      <c r="O114" s="2" t="s">
        <v>341</v>
      </c>
    </row>
    <row r="115" spans="1:15" x14ac:dyDescent="0.25">
      <c r="A115" s="2" t="s">
        <v>86</v>
      </c>
      <c r="B115" s="18">
        <v>2006</v>
      </c>
      <c r="C115" s="17"/>
      <c r="D115" s="19"/>
      <c r="E115" s="20">
        <v>2003</v>
      </c>
      <c r="F115" s="21">
        <v>2007</v>
      </c>
      <c r="G115" s="22">
        <v>2008</v>
      </c>
      <c r="H115" s="23">
        <v>2003</v>
      </c>
      <c r="I115" s="24">
        <v>2010</v>
      </c>
      <c r="J115" s="25">
        <v>2009</v>
      </c>
      <c r="K115" s="23">
        <v>2006</v>
      </c>
      <c r="L115" s="26">
        <v>2005</v>
      </c>
      <c r="M115" s="27"/>
      <c r="N115" s="20"/>
      <c r="O115" s="2" t="s">
        <v>86</v>
      </c>
    </row>
    <row r="116" spans="1:15" x14ac:dyDescent="0.25">
      <c r="A116" s="2" t="s">
        <v>342</v>
      </c>
      <c r="B116" s="18">
        <v>108</v>
      </c>
      <c r="C116" s="17">
        <v>0</v>
      </c>
      <c r="D116" s="19">
        <v>0</v>
      </c>
      <c r="E116" s="20">
        <v>0</v>
      </c>
      <c r="F116" s="21">
        <v>1</v>
      </c>
      <c r="G116" s="22">
        <v>5</v>
      </c>
      <c r="H116" s="23">
        <v>15</v>
      </c>
      <c r="I116" s="24">
        <v>21</v>
      </c>
      <c r="J116" s="25">
        <v>23</v>
      </c>
      <c r="K116" s="23">
        <v>4</v>
      </c>
      <c r="L116" s="26">
        <v>0</v>
      </c>
      <c r="M116" s="27">
        <v>0</v>
      </c>
      <c r="N116" s="20">
        <v>0</v>
      </c>
      <c r="O116" s="2" t="s">
        <v>342</v>
      </c>
    </row>
    <row r="117" spans="1:15" x14ac:dyDescent="0.25">
      <c r="A117" s="2" t="s">
        <v>86</v>
      </c>
      <c r="B117" s="18">
        <v>2004</v>
      </c>
      <c r="C117" s="17"/>
      <c r="D117" s="19"/>
      <c r="E117" s="20">
        <v>2009</v>
      </c>
      <c r="F117" s="21">
        <v>2001</v>
      </c>
      <c r="G117" s="22">
        <v>2002</v>
      </c>
      <c r="H117" s="23">
        <v>2002</v>
      </c>
      <c r="I117" s="24">
        <v>2004</v>
      </c>
      <c r="J117" s="25">
        <v>2006</v>
      </c>
      <c r="K117" s="23">
        <v>2001</v>
      </c>
      <c r="L117" s="26">
        <v>2007</v>
      </c>
      <c r="M117" s="27"/>
      <c r="N117" s="20"/>
      <c r="O117" s="2" t="s">
        <v>86</v>
      </c>
    </row>
    <row r="118" spans="1:15" x14ac:dyDescent="0.25">
      <c r="A118" s="2" t="s">
        <v>343</v>
      </c>
      <c r="B118" s="102">
        <v>40261</v>
      </c>
      <c r="C118" s="17"/>
      <c r="D118" s="19"/>
      <c r="E118" s="20"/>
      <c r="F118" s="21"/>
      <c r="G118" s="22"/>
      <c r="H118" s="23"/>
      <c r="I118" s="24"/>
      <c r="J118" s="25"/>
      <c r="K118" s="23"/>
      <c r="L118" s="26"/>
      <c r="M118" s="27"/>
      <c r="N118" s="20"/>
      <c r="O118" s="2"/>
    </row>
    <row r="119" spans="1:15" x14ac:dyDescent="0.25">
      <c r="A119" s="2" t="s">
        <v>344</v>
      </c>
      <c r="B119" s="39">
        <v>38427</v>
      </c>
      <c r="C119" s="17"/>
      <c r="D119" s="19"/>
      <c r="E119" s="20"/>
      <c r="F119" s="21"/>
      <c r="G119" s="22"/>
      <c r="H119" s="23"/>
      <c r="I119" s="24"/>
      <c r="J119" s="25"/>
      <c r="K119" s="23"/>
      <c r="L119" s="26"/>
      <c r="M119" s="27"/>
      <c r="N119" s="20"/>
      <c r="O119" s="2"/>
    </row>
    <row r="120" spans="1:15" x14ac:dyDescent="0.25">
      <c r="A120" s="2" t="s">
        <v>345</v>
      </c>
      <c r="B120" s="39">
        <v>39560</v>
      </c>
      <c r="C120" s="17"/>
      <c r="D120" s="19"/>
      <c r="E120" s="20"/>
      <c r="F120" s="21"/>
      <c r="G120" s="22"/>
      <c r="H120" s="23"/>
      <c r="I120" s="24"/>
      <c r="J120" s="25"/>
      <c r="K120" s="23"/>
      <c r="L120" s="26"/>
      <c r="M120" s="27"/>
      <c r="N120" s="20"/>
      <c r="O120" s="2"/>
    </row>
    <row r="121" spans="1:15" x14ac:dyDescent="0.25">
      <c r="A121" s="2" t="s">
        <v>346</v>
      </c>
      <c r="B121" s="102">
        <v>40460</v>
      </c>
      <c r="C121" s="17"/>
      <c r="D121" s="19"/>
      <c r="E121" s="20"/>
      <c r="F121" s="21"/>
      <c r="G121" s="22"/>
      <c r="H121" s="23"/>
      <c r="I121" s="24"/>
      <c r="J121" s="25"/>
      <c r="K121" s="23"/>
      <c r="L121" s="26"/>
      <c r="M121" s="27"/>
      <c r="N121" s="20"/>
      <c r="O121" s="2"/>
    </row>
    <row r="122" spans="1:15" x14ac:dyDescent="0.25">
      <c r="A122" s="2" t="s">
        <v>347</v>
      </c>
      <c r="B122" s="39">
        <v>39348</v>
      </c>
      <c r="C122" s="17"/>
      <c r="D122" s="19"/>
      <c r="E122" s="20"/>
      <c r="F122" s="21"/>
      <c r="G122" s="22"/>
      <c r="H122" s="23"/>
      <c r="I122" s="24"/>
      <c r="J122" s="25"/>
      <c r="K122" s="23"/>
      <c r="L122" s="26"/>
      <c r="M122" s="27"/>
      <c r="N122" s="20"/>
      <c r="O122" s="2"/>
    </row>
    <row r="123" spans="1:15" x14ac:dyDescent="0.25">
      <c r="A123" s="103" t="s">
        <v>348</v>
      </c>
      <c r="B123" s="104">
        <v>38655</v>
      </c>
      <c r="C123" s="105"/>
      <c r="D123" s="106"/>
      <c r="E123" s="107"/>
      <c r="F123" s="108"/>
      <c r="G123" s="109"/>
      <c r="H123" s="110"/>
      <c r="I123" s="111"/>
      <c r="J123" s="112"/>
      <c r="K123" s="110"/>
      <c r="L123" s="113"/>
      <c r="M123" s="114"/>
      <c r="N123" s="107"/>
      <c r="O123" s="103"/>
    </row>
    <row r="124" spans="1:15" x14ac:dyDescent="0.25">
      <c r="A124" s="15" t="s">
        <v>154</v>
      </c>
      <c r="B124" s="16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 t="s">
        <v>154</v>
      </c>
    </row>
    <row r="125" spans="1:15" x14ac:dyDescent="0.25">
      <c r="A125" s="279" t="s">
        <v>155</v>
      </c>
      <c r="B125" s="280">
        <f>SUM(C125:N125)</f>
        <v>36</v>
      </c>
      <c r="C125" s="281">
        <v>0</v>
      </c>
      <c r="D125" s="282">
        <v>0</v>
      </c>
      <c r="E125" s="283">
        <v>0</v>
      </c>
      <c r="F125" s="284">
        <v>1</v>
      </c>
      <c r="G125" s="285">
        <v>3</v>
      </c>
      <c r="H125" s="286">
        <v>11</v>
      </c>
      <c r="I125" s="287">
        <v>15</v>
      </c>
      <c r="J125" s="288">
        <v>5</v>
      </c>
      <c r="K125" s="286">
        <v>1</v>
      </c>
      <c r="L125" s="289">
        <v>0</v>
      </c>
      <c r="M125" s="290">
        <v>0</v>
      </c>
      <c r="N125" s="283">
        <v>0</v>
      </c>
      <c r="O125" s="279" t="s">
        <v>155</v>
      </c>
    </row>
    <row r="126" spans="1:15" x14ac:dyDescent="0.25">
      <c r="A126" s="291" t="s">
        <v>156</v>
      </c>
      <c r="B126" s="269">
        <f>SUM(C126:N126)</f>
        <v>33.333333333333336</v>
      </c>
      <c r="C126" s="292">
        <v>0</v>
      </c>
      <c r="D126" s="293">
        <v>0</v>
      </c>
      <c r="E126" s="294">
        <v>0</v>
      </c>
      <c r="F126" s="295">
        <v>0.44444444444444442</v>
      </c>
      <c r="G126" s="296">
        <v>3.4444444444444446</v>
      </c>
      <c r="H126" s="297">
        <v>5.666666666666667</v>
      </c>
      <c r="I126" s="298">
        <v>10.777777777777779</v>
      </c>
      <c r="J126" s="299">
        <v>9</v>
      </c>
      <c r="K126" s="297">
        <v>3.8888888888888888</v>
      </c>
      <c r="L126" s="300">
        <v>0.1111111111111111</v>
      </c>
      <c r="M126" s="301">
        <v>0</v>
      </c>
      <c r="N126" s="294">
        <v>0</v>
      </c>
      <c r="O126" s="291" t="s">
        <v>156</v>
      </c>
    </row>
    <row r="127" spans="1:15" x14ac:dyDescent="0.25">
      <c r="A127" s="2" t="s">
        <v>157</v>
      </c>
      <c r="B127" s="18">
        <v>47</v>
      </c>
      <c r="C127" s="17">
        <v>0</v>
      </c>
      <c r="D127" s="19">
        <v>0</v>
      </c>
      <c r="E127" s="20">
        <v>0</v>
      </c>
      <c r="F127" s="21">
        <v>4</v>
      </c>
      <c r="G127" s="22">
        <v>7</v>
      </c>
      <c r="H127" s="23">
        <v>11</v>
      </c>
      <c r="I127" s="24">
        <v>26</v>
      </c>
      <c r="J127" s="25">
        <v>16</v>
      </c>
      <c r="K127" s="23">
        <v>9</v>
      </c>
      <c r="L127" s="26">
        <v>1</v>
      </c>
      <c r="M127" s="27">
        <v>0</v>
      </c>
      <c r="N127" s="20">
        <v>0</v>
      </c>
      <c r="O127" s="2" t="s">
        <v>157</v>
      </c>
    </row>
    <row r="128" spans="1:15" x14ac:dyDescent="0.25">
      <c r="A128" s="2" t="s">
        <v>86</v>
      </c>
      <c r="B128" s="18">
        <v>2006</v>
      </c>
      <c r="C128" s="17"/>
      <c r="D128" s="19"/>
      <c r="E128" s="20"/>
      <c r="F128" s="21">
        <v>2007</v>
      </c>
      <c r="G128" s="22">
        <v>2008</v>
      </c>
      <c r="H128" s="23">
        <v>2010</v>
      </c>
      <c r="I128" s="24">
        <v>2006</v>
      </c>
      <c r="J128" s="25">
        <v>2009</v>
      </c>
      <c r="K128" s="23">
        <v>2006</v>
      </c>
      <c r="L128" s="26">
        <v>2001</v>
      </c>
      <c r="M128" s="27"/>
      <c r="N128" s="20"/>
      <c r="O128" s="2" t="s">
        <v>86</v>
      </c>
    </row>
    <row r="129" spans="1:15" x14ac:dyDescent="0.25">
      <c r="A129" s="2" t="s">
        <v>158</v>
      </c>
      <c r="B129" s="18">
        <v>15</v>
      </c>
      <c r="C129" s="17">
        <v>0</v>
      </c>
      <c r="D129" s="19">
        <v>0</v>
      </c>
      <c r="E129" s="20">
        <v>0</v>
      </c>
      <c r="F129" s="21">
        <v>0</v>
      </c>
      <c r="G129" s="22">
        <v>0</v>
      </c>
      <c r="H129" s="23">
        <v>2</v>
      </c>
      <c r="I129" s="24">
        <v>4</v>
      </c>
      <c r="J129" s="25">
        <v>2</v>
      </c>
      <c r="K129" s="23">
        <v>0</v>
      </c>
      <c r="L129" s="26">
        <v>0</v>
      </c>
      <c r="M129" s="27">
        <v>0</v>
      </c>
      <c r="N129" s="20">
        <v>0</v>
      </c>
      <c r="O129" s="2" t="s">
        <v>158</v>
      </c>
    </row>
    <row r="130" spans="1:15" x14ac:dyDescent="0.25">
      <c r="A130" s="2" t="s">
        <v>86</v>
      </c>
      <c r="B130" s="18">
        <v>2007</v>
      </c>
      <c r="C130" s="17"/>
      <c r="D130" s="19"/>
      <c r="E130" s="20"/>
      <c r="F130" s="21">
        <v>2006</v>
      </c>
      <c r="G130" s="22">
        <v>2006</v>
      </c>
      <c r="H130" s="23">
        <v>2007</v>
      </c>
      <c r="I130" s="24">
        <v>2207</v>
      </c>
      <c r="J130" s="25">
        <v>2006</v>
      </c>
      <c r="K130" s="23">
        <v>2007</v>
      </c>
      <c r="L130" s="26">
        <v>2010</v>
      </c>
      <c r="M130" s="27"/>
      <c r="N130" s="20"/>
      <c r="O130" s="2" t="s">
        <v>86</v>
      </c>
    </row>
    <row r="131" spans="1:15" x14ac:dyDescent="0.25">
      <c r="A131" s="2" t="s">
        <v>159</v>
      </c>
      <c r="B131" s="102">
        <v>40297</v>
      </c>
      <c r="C131" s="17"/>
      <c r="D131" s="19"/>
      <c r="E131" s="20"/>
      <c r="F131" s="21"/>
      <c r="G131" s="22"/>
      <c r="H131" s="23"/>
      <c r="I131" s="24"/>
      <c r="J131" s="25"/>
      <c r="K131" s="23"/>
      <c r="L131" s="26"/>
      <c r="M131" s="27"/>
      <c r="N131" s="20"/>
      <c r="O131" s="2"/>
    </row>
    <row r="132" spans="1:15" x14ac:dyDescent="0.25">
      <c r="A132" s="2" t="s">
        <v>160</v>
      </c>
      <c r="B132" s="39">
        <v>39186</v>
      </c>
      <c r="C132" s="17"/>
      <c r="D132" s="19"/>
      <c r="E132" s="20"/>
      <c r="F132" s="21"/>
      <c r="G132" s="22"/>
      <c r="H132" s="23"/>
      <c r="I132" s="24"/>
      <c r="J132" s="25"/>
      <c r="K132" s="23"/>
      <c r="L132" s="26"/>
      <c r="M132" s="27"/>
      <c r="N132" s="20"/>
      <c r="O132" s="2"/>
    </row>
    <row r="133" spans="1:15" x14ac:dyDescent="0.25">
      <c r="A133" s="2" t="s">
        <v>161</v>
      </c>
      <c r="B133" s="39">
        <v>38876</v>
      </c>
      <c r="C133" s="17"/>
      <c r="D133" s="19"/>
      <c r="E133" s="20"/>
      <c r="F133" s="21"/>
      <c r="G133" s="22"/>
      <c r="H133" s="23"/>
      <c r="I133" s="24"/>
      <c r="J133" s="25"/>
      <c r="K133" s="23"/>
      <c r="L133" s="26"/>
      <c r="M133" s="27"/>
      <c r="N133" s="20"/>
      <c r="O133" s="2"/>
    </row>
    <row r="134" spans="1:15" x14ac:dyDescent="0.25">
      <c r="A134" s="2" t="s">
        <v>162</v>
      </c>
      <c r="B134" s="102">
        <v>40443</v>
      </c>
      <c r="C134" s="17"/>
      <c r="D134" s="19"/>
      <c r="E134" s="20"/>
      <c r="F134" s="21"/>
      <c r="G134" s="22"/>
      <c r="H134" s="23"/>
      <c r="I134" s="24"/>
      <c r="J134" s="25"/>
      <c r="K134" s="23"/>
      <c r="L134" s="26"/>
      <c r="M134" s="27"/>
      <c r="N134" s="20"/>
      <c r="O134" s="2"/>
    </row>
    <row r="135" spans="1:15" x14ac:dyDescent="0.25">
      <c r="A135" s="2" t="s">
        <v>163</v>
      </c>
      <c r="B135" s="39">
        <v>39299</v>
      </c>
      <c r="C135" s="17"/>
      <c r="D135" s="19"/>
      <c r="E135" s="20"/>
      <c r="F135" s="21"/>
      <c r="G135" s="22"/>
      <c r="H135" s="23"/>
      <c r="I135" s="24"/>
      <c r="J135" s="25"/>
      <c r="K135" s="23"/>
      <c r="L135" s="26"/>
      <c r="M135" s="27"/>
      <c r="N135" s="20"/>
      <c r="O135" s="2"/>
    </row>
    <row r="136" spans="1:15" ht="15.75" thickBot="1" x14ac:dyDescent="0.3">
      <c r="A136" s="103" t="s">
        <v>164</v>
      </c>
      <c r="B136" s="104">
        <v>37177</v>
      </c>
      <c r="C136" s="105"/>
      <c r="D136" s="106"/>
      <c r="E136" s="107"/>
      <c r="F136" s="108"/>
      <c r="G136" s="109"/>
      <c r="H136" s="110"/>
      <c r="I136" s="111"/>
      <c r="J136" s="112"/>
      <c r="K136" s="110"/>
      <c r="L136" s="113"/>
      <c r="M136" s="114"/>
      <c r="N136" s="107"/>
      <c r="O136" s="103"/>
    </row>
    <row r="137" spans="1:15" ht="15.75" thickTop="1" x14ac:dyDescent="0.25">
      <c r="A137" s="62" t="s">
        <v>386</v>
      </c>
      <c r="B137" s="63">
        <f>SUM(C137:N137)</f>
        <v>19</v>
      </c>
      <c r="C137" s="64">
        <v>0</v>
      </c>
      <c r="D137" s="65">
        <v>0</v>
      </c>
      <c r="E137" s="66">
        <v>0</v>
      </c>
      <c r="F137" s="67">
        <v>1</v>
      </c>
      <c r="G137" s="68">
        <v>1</v>
      </c>
      <c r="H137" s="69">
        <v>5</v>
      </c>
      <c r="I137" s="70">
        <v>9</v>
      </c>
      <c r="J137" s="71">
        <v>2</v>
      </c>
      <c r="K137" s="69">
        <v>1</v>
      </c>
      <c r="L137" s="72">
        <v>0</v>
      </c>
      <c r="M137" s="73">
        <v>0</v>
      </c>
      <c r="N137" s="66">
        <v>0</v>
      </c>
      <c r="O137" s="62" t="s">
        <v>386</v>
      </c>
    </row>
    <row r="138" spans="1:15" x14ac:dyDescent="0.25">
      <c r="A138" s="115" t="s">
        <v>156</v>
      </c>
      <c r="B138" s="116">
        <f>SUM(C138:N138)</f>
        <v>22.75</v>
      </c>
      <c r="C138" s="117">
        <v>0</v>
      </c>
      <c r="D138" s="118">
        <v>0</v>
      </c>
      <c r="E138" s="119">
        <v>0</v>
      </c>
      <c r="F138" s="120">
        <v>0</v>
      </c>
      <c r="G138" s="121">
        <v>1.25</v>
      </c>
      <c r="H138" s="122">
        <v>3</v>
      </c>
      <c r="I138" s="123">
        <v>5.5</v>
      </c>
      <c r="J138" s="124">
        <v>8.25</v>
      </c>
      <c r="K138" s="122">
        <v>4.75</v>
      </c>
      <c r="L138" s="125">
        <v>0</v>
      </c>
      <c r="M138" s="126">
        <v>0</v>
      </c>
      <c r="N138" s="119">
        <v>0</v>
      </c>
      <c r="O138" s="115" t="s">
        <v>156</v>
      </c>
    </row>
    <row r="139" spans="1:15" x14ac:dyDescent="0.25">
      <c r="A139" s="36" t="s">
        <v>157</v>
      </c>
      <c r="B139" s="141"/>
      <c r="C139" s="142">
        <v>0</v>
      </c>
      <c r="D139" s="143">
        <v>0</v>
      </c>
      <c r="E139" s="144">
        <v>0</v>
      </c>
      <c r="F139" s="145">
        <v>3</v>
      </c>
      <c r="G139" s="146"/>
      <c r="H139" s="147">
        <v>12</v>
      </c>
      <c r="I139" s="148">
        <v>21</v>
      </c>
      <c r="J139" s="149">
        <v>26</v>
      </c>
      <c r="K139" s="147">
        <v>13</v>
      </c>
      <c r="L139" s="150">
        <v>4</v>
      </c>
      <c r="M139" s="151"/>
      <c r="N139" s="144">
        <v>0</v>
      </c>
      <c r="O139" s="36" t="s">
        <v>157</v>
      </c>
    </row>
    <row r="140" spans="1:15" x14ac:dyDescent="0.25">
      <c r="A140" s="36" t="s">
        <v>86</v>
      </c>
      <c r="B140" s="141"/>
      <c r="C140" s="142"/>
      <c r="D140" s="143"/>
      <c r="E140" s="144"/>
      <c r="F140" s="145">
        <v>1945</v>
      </c>
      <c r="G140" s="146">
        <v>1945</v>
      </c>
      <c r="H140" s="147">
        <v>1976</v>
      </c>
      <c r="I140" s="148">
        <v>2006</v>
      </c>
      <c r="J140" s="149">
        <v>1947</v>
      </c>
      <c r="K140" s="147">
        <v>1959</v>
      </c>
      <c r="L140" s="150">
        <v>1959</v>
      </c>
      <c r="M140" s="151"/>
      <c r="N140" s="144"/>
      <c r="O140" s="36" t="s">
        <v>86</v>
      </c>
    </row>
    <row r="141" spans="1:15" x14ac:dyDescent="0.25">
      <c r="A141" s="36" t="s">
        <v>158</v>
      </c>
      <c r="B141" s="141"/>
      <c r="C141" s="142">
        <v>0</v>
      </c>
      <c r="D141" s="143">
        <v>0</v>
      </c>
      <c r="E141" s="144">
        <v>0</v>
      </c>
      <c r="F141" s="145">
        <v>0</v>
      </c>
      <c r="G141" s="146">
        <v>0</v>
      </c>
      <c r="H141" s="147">
        <v>0</v>
      </c>
      <c r="I141" s="148">
        <v>0</v>
      </c>
      <c r="J141" s="149">
        <v>0</v>
      </c>
      <c r="K141" s="147">
        <v>0</v>
      </c>
      <c r="L141" s="150">
        <v>0</v>
      </c>
      <c r="M141" s="151"/>
      <c r="N141" s="144">
        <v>0</v>
      </c>
      <c r="O141" s="36" t="s">
        <v>158</v>
      </c>
    </row>
    <row r="142" spans="1:15" x14ac:dyDescent="0.25">
      <c r="A142" s="152" t="s">
        <v>86</v>
      </c>
      <c r="B142" s="141"/>
      <c r="C142" s="142"/>
      <c r="D142" s="143"/>
      <c r="E142" s="144"/>
      <c r="F142" s="145">
        <v>2007</v>
      </c>
      <c r="G142" s="146">
        <v>2007</v>
      </c>
      <c r="H142" s="147" t="s">
        <v>99</v>
      </c>
      <c r="I142" s="148" t="s">
        <v>99</v>
      </c>
      <c r="J142" s="149">
        <v>2006</v>
      </c>
      <c r="K142" s="147">
        <v>2007</v>
      </c>
      <c r="L142" s="150">
        <v>2007</v>
      </c>
      <c r="M142" s="151"/>
      <c r="N142" s="144"/>
      <c r="O142" s="152" t="s">
        <v>86</v>
      </c>
    </row>
    <row r="143" spans="1:15" x14ac:dyDescent="0.25">
      <c r="A143" s="15" t="s">
        <v>166</v>
      </c>
      <c r="B143" s="16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 t="s">
        <v>166</v>
      </c>
    </row>
    <row r="144" spans="1:15" x14ac:dyDescent="0.25">
      <c r="A144" s="279" t="s">
        <v>167</v>
      </c>
      <c r="B144" s="280">
        <f>SUM(C144:N144)</f>
        <v>9</v>
      </c>
      <c r="C144" s="281">
        <v>0</v>
      </c>
      <c r="D144" s="282">
        <v>0</v>
      </c>
      <c r="E144" s="283">
        <v>0</v>
      </c>
      <c r="F144" s="284">
        <v>0</v>
      </c>
      <c r="G144" s="285">
        <v>0</v>
      </c>
      <c r="H144" s="286">
        <v>3</v>
      </c>
      <c r="I144" s="287">
        <v>6</v>
      </c>
      <c r="J144" s="288">
        <v>0</v>
      </c>
      <c r="K144" s="286">
        <v>0</v>
      </c>
      <c r="L144" s="289">
        <v>0</v>
      </c>
      <c r="M144" s="290">
        <v>0</v>
      </c>
      <c r="N144" s="283">
        <v>0</v>
      </c>
      <c r="O144" s="279" t="s">
        <v>167</v>
      </c>
    </row>
    <row r="145" spans="1:15" x14ac:dyDescent="0.25">
      <c r="A145" s="291" t="s">
        <v>168</v>
      </c>
      <c r="B145" s="269">
        <f>SUM(C145:N145)</f>
        <v>7.7777777777777777</v>
      </c>
      <c r="C145" s="292">
        <v>0</v>
      </c>
      <c r="D145" s="293">
        <v>0</v>
      </c>
      <c r="E145" s="294">
        <v>0</v>
      </c>
      <c r="F145" s="295">
        <v>0</v>
      </c>
      <c r="G145" s="296">
        <v>0.1111111111111111</v>
      </c>
      <c r="H145" s="297">
        <v>1.3333333333333333</v>
      </c>
      <c r="I145" s="298">
        <v>3</v>
      </c>
      <c r="J145" s="299">
        <v>3</v>
      </c>
      <c r="K145" s="297">
        <v>0.33333333333333331</v>
      </c>
      <c r="L145" s="300">
        <v>0</v>
      </c>
      <c r="M145" s="301">
        <v>0</v>
      </c>
      <c r="N145" s="294">
        <v>0</v>
      </c>
      <c r="O145" s="291" t="s">
        <v>168</v>
      </c>
    </row>
    <row r="146" spans="1:15" x14ac:dyDescent="0.25">
      <c r="A146" s="2" t="s">
        <v>169</v>
      </c>
      <c r="B146" s="18">
        <v>16</v>
      </c>
      <c r="C146" s="17">
        <v>0</v>
      </c>
      <c r="D146" s="19">
        <v>0</v>
      </c>
      <c r="E146" s="20">
        <v>0</v>
      </c>
      <c r="F146" s="21">
        <v>0</v>
      </c>
      <c r="G146" s="22">
        <v>1</v>
      </c>
      <c r="H146" s="23">
        <v>4</v>
      </c>
      <c r="I146" s="24">
        <v>13</v>
      </c>
      <c r="J146" s="25">
        <v>10</v>
      </c>
      <c r="K146" s="23">
        <v>2</v>
      </c>
      <c r="L146" s="26">
        <v>0</v>
      </c>
      <c r="M146" s="27">
        <v>0</v>
      </c>
      <c r="N146" s="20">
        <v>0</v>
      </c>
      <c r="O146" s="2" t="s">
        <v>169</v>
      </c>
    </row>
    <row r="147" spans="1:15" x14ac:dyDescent="0.25">
      <c r="A147" s="2" t="s">
        <v>86</v>
      </c>
      <c r="B147" s="18">
        <v>2006</v>
      </c>
      <c r="C147" s="17"/>
      <c r="D147" s="19"/>
      <c r="E147" s="20"/>
      <c r="F147" s="21"/>
      <c r="G147" s="22">
        <v>2005</v>
      </c>
      <c r="H147" s="23">
        <v>2005</v>
      </c>
      <c r="I147" s="24">
        <v>2006</v>
      </c>
      <c r="J147" s="25">
        <v>2003</v>
      </c>
      <c r="K147" s="23">
        <v>2003</v>
      </c>
      <c r="L147" s="26"/>
      <c r="M147" s="27"/>
      <c r="N147" s="20"/>
      <c r="O147" s="2" t="s">
        <v>86</v>
      </c>
    </row>
    <row r="148" spans="1:15" x14ac:dyDescent="0.25">
      <c r="A148" s="2" t="s">
        <v>170</v>
      </c>
      <c r="B148" s="18">
        <v>2</v>
      </c>
      <c r="C148" s="17">
        <v>0</v>
      </c>
      <c r="D148" s="19">
        <v>0</v>
      </c>
      <c r="E148" s="20">
        <v>0</v>
      </c>
      <c r="F148" s="21">
        <v>0</v>
      </c>
      <c r="G148" s="22">
        <v>0</v>
      </c>
      <c r="H148" s="23">
        <v>0</v>
      </c>
      <c r="I148" s="24">
        <v>0</v>
      </c>
      <c r="J148" s="25">
        <v>0</v>
      </c>
      <c r="K148" s="23">
        <v>0</v>
      </c>
      <c r="L148" s="26">
        <v>0</v>
      </c>
      <c r="M148" s="27">
        <v>0</v>
      </c>
      <c r="N148" s="20">
        <v>0</v>
      </c>
      <c r="O148" s="2" t="s">
        <v>170</v>
      </c>
    </row>
    <row r="149" spans="1:15" x14ac:dyDescent="0.25">
      <c r="A149" s="128" t="s">
        <v>86</v>
      </c>
      <c r="B149" s="89">
        <v>2007</v>
      </c>
      <c r="C149" s="90"/>
      <c r="D149" s="91"/>
      <c r="E149" s="92"/>
      <c r="F149" s="93"/>
      <c r="G149" s="94">
        <v>2009</v>
      </c>
      <c r="H149" s="95">
        <v>2008</v>
      </c>
      <c r="I149" s="96">
        <v>2005</v>
      </c>
      <c r="J149" s="97">
        <v>2010</v>
      </c>
      <c r="K149" s="95">
        <v>2010</v>
      </c>
      <c r="L149" s="98"/>
      <c r="M149" s="99"/>
      <c r="N149" s="92"/>
      <c r="O149" s="128" t="s">
        <v>86</v>
      </c>
    </row>
    <row r="150" spans="1:15" x14ac:dyDescent="0.25">
      <c r="A150" s="2" t="s">
        <v>171</v>
      </c>
      <c r="B150" s="102">
        <v>40334</v>
      </c>
      <c r="C150" s="17"/>
      <c r="D150" s="19"/>
      <c r="E150" s="20"/>
      <c r="F150" s="21"/>
      <c r="G150" s="22"/>
      <c r="H150" s="23"/>
      <c r="I150" s="24"/>
      <c r="J150" s="25"/>
      <c r="K150" s="23"/>
      <c r="L150" s="26"/>
      <c r="M150" s="27"/>
      <c r="N150" s="20"/>
      <c r="O150" s="2"/>
    </row>
    <row r="151" spans="1:15" x14ac:dyDescent="0.25">
      <c r="A151" s="2" t="s">
        <v>172</v>
      </c>
      <c r="B151" s="39">
        <v>38499</v>
      </c>
      <c r="C151" s="17"/>
      <c r="D151" s="19"/>
      <c r="E151" s="20"/>
      <c r="F151" s="21"/>
      <c r="G151" s="22"/>
      <c r="H151" s="23"/>
      <c r="I151" s="24"/>
      <c r="J151" s="25"/>
      <c r="K151" s="23"/>
      <c r="L151" s="26"/>
      <c r="M151" s="27"/>
      <c r="N151" s="20"/>
      <c r="O151" s="2"/>
    </row>
    <row r="152" spans="1:15" x14ac:dyDescent="0.25">
      <c r="A152" s="2" t="s">
        <v>173</v>
      </c>
      <c r="B152" s="39">
        <v>39657</v>
      </c>
      <c r="C152" s="17"/>
      <c r="D152" s="19"/>
      <c r="E152" s="20"/>
      <c r="F152" s="21"/>
      <c r="G152" s="22"/>
      <c r="H152" s="23"/>
      <c r="I152" s="24"/>
      <c r="J152" s="25"/>
      <c r="K152" s="23"/>
      <c r="L152" s="26"/>
      <c r="M152" s="27"/>
      <c r="N152" s="20"/>
      <c r="O152" s="2"/>
    </row>
    <row r="153" spans="1:15" x14ac:dyDescent="0.25">
      <c r="A153" s="2" t="s">
        <v>174</v>
      </c>
      <c r="B153" s="102">
        <v>40379</v>
      </c>
      <c r="C153" s="17"/>
      <c r="D153" s="19"/>
      <c r="E153" s="20"/>
      <c r="F153" s="21"/>
      <c r="G153" s="22"/>
      <c r="H153" s="23"/>
      <c r="I153" s="24"/>
      <c r="J153" s="25"/>
      <c r="K153" s="23"/>
      <c r="L153" s="26"/>
      <c r="M153" s="27"/>
      <c r="N153" s="20"/>
      <c r="O153" s="2"/>
    </row>
    <row r="154" spans="1:15" x14ac:dyDescent="0.25">
      <c r="A154" s="2" t="s">
        <v>175</v>
      </c>
      <c r="B154" s="39">
        <v>40379</v>
      </c>
      <c r="C154" s="17"/>
      <c r="D154" s="19"/>
      <c r="E154" s="20"/>
      <c r="F154" s="21"/>
      <c r="G154" s="22"/>
      <c r="H154" s="23"/>
      <c r="I154" s="24"/>
      <c r="J154" s="25"/>
      <c r="K154" s="23"/>
      <c r="L154" s="26"/>
      <c r="M154" s="27"/>
      <c r="N154" s="20"/>
      <c r="O154" s="2"/>
    </row>
    <row r="155" spans="1:15" ht="15.75" thickBot="1" x14ac:dyDescent="0.3">
      <c r="A155" s="103" t="s">
        <v>176</v>
      </c>
      <c r="B155" s="104">
        <v>37885</v>
      </c>
      <c r="C155" s="105"/>
      <c r="D155" s="106"/>
      <c r="E155" s="107"/>
      <c r="F155" s="108"/>
      <c r="G155" s="109"/>
      <c r="H155" s="110"/>
      <c r="I155" s="111"/>
      <c r="J155" s="112"/>
      <c r="K155" s="110"/>
      <c r="L155" s="113"/>
      <c r="M155" s="114"/>
      <c r="N155" s="107"/>
      <c r="O155" s="103"/>
    </row>
    <row r="156" spans="1:15" ht="15.75" thickTop="1" x14ac:dyDescent="0.25">
      <c r="A156" s="62" t="s">
        <v>177</v>
      </c>
      <c r="B156" s="63">
        <f>SUM(C156:N156)</f>
        <v>2</v>
      </c>
      <c r="C156" s="64">
        <v>0</v>
      </c>
      <c r="D156" s="65">
        <v>0</v>
      </c>
      <c r="E156" s="66">
        <v>0</v>
      </c>
      <c r="F156" s="67">
        <v>0</v>
      </c>
      <c r="G156" s="68">
        <v>0</v>
      </c>
      <c r="H156" s="69">
        <v>0</v>
      </c>
      <c r="I156" s="70">
        <v>2</v>
      </c>
      <c r="J156" s="71">
        <v>0</v>
      </c>
      <c r="K156" s="69">
        <v>0</v>
      </c>
      <c r="L156" s="72">
        <v>0</v>
      </c>
      <c r="M156" s="73">
        <v>0</v>
      </c>
      <c r="N156" s="66">
        <v>0</v>
      </c>
      <c r="O156" s="62" t="s">
        <v>177</v>
      </c>
    </row>
    <row r="157" spans="1:15" x14ac:dyDescent="0.25">
      <c r="A157" s="2" t="s">
        <v>168</v>
      </c>
      <c r="B157" s="18">
        <f>SUM(C157:N157)</f>
        <v>3</v>
      </c>
      <c r="C157" s="17">
        <v>0</v>
      </c>
      <c r="D157" s="19">
        <v>0</v>
      </c>
      <c r="E157" s="20">
        <v>0</v>
      </c>
      <c r="F157" s="21">
        <v>0</v>
      </c>
      <c r="G157" s="22">
        <v>0</v>
      </c>
      <c r="H157" s="23">
        <v>1</v>
      </c>
      <c r="I157" s="24">
        <v>1</v>
      </c>
      <c r="J157" s="25">
        <v>1</v>
      </c>
      <c r="K157" s="23">
        <v>0</v>
      </c>
      <c r="L157" s="26">
        <v>0</v>
      </c>
      <c r="M157" s="27">
        <v>0</v>
      </c>
      <c r="N157" s="20">
        <v>0</v>
      </c>
      <c r="O157" s="2" t="s">
        <v>168</v>
      </c>
    </row>
    <row r="158" spans="1:15" x14ac:dyDescent="0.25">
      <c r="A158" s="2" t="s">
        <v>169</v>
      </c>
      <c r="B158" s="16"/>
      <c r="C158" s="17">
        <v>0</v>
      </c>
      <c r="D158" s="19">
        <v>0</v>
      </c>
      <c r="E158" s="20">
        <v>0</v>
      </c>
      <c r="F158" s="21">
        <v>0</v>
      </c>
      <c r="G158" s="22">
        <v>4</v>
      </c>
      <c r="H158" s="23">
        <v>7</v>
      </c>
      <c r="I158" s="24">
        <v>7</v>
      </c>
      <c r="J158" s="25">
        <v>9</v>
      </c>
      <c r="K158" s="23">
        <v>3</v>
      </c>
      <c r="L158" s="26">
        <v>0</v>
      </c>
      <c r="M158" s="27">
        <v>0</v>
      </c>
      <c r="N158" s="20">
        <v>0</v>
      </c>
      <c r="O158" s="2" t="s">
        <v>169</v>
      </c>
    </row>
    <row r="159" spans="1:15" x14ac:dyDescent="0.25">
      <c r="A159" s="2" t="s">
        <v>86</v>
      </c>
      <c r="B159" s="16"/>
      <c r="C159" s="17"/>
      <c r="D159" s="19"/>
      <c r="E159" s="20"/>
      <c r="F159" s="21"/>
      <c r="G159" s="22">
        <v>1947</v>
      </c>
      <c r="H159" s="23">
        <v>1976</v>
      </c>
      <c r="I159" s="24">
        <v>2006</v>
      </c>
      <c r="J159" s="25">
        <v>1947</v>
      </c>
      <c r="K159" s="23">
        <v>1961</v>
      </c>
      <c r="L159" s="26"/>
      <c r="M159" s="27"/>
      <c r="N159" s="20"/>
      <c r="O159" s="2" t="s">
        <v>86</v>
      </c>
    </row>
    <row r="160" spans="1:15" x14ac:dyDescent="0.25">
      <c r="A160" s="2" t="s">
        <v>170</v>
      </c>
      <c r="B160" s="16"/>
      <c r="C160" s="17">
        <v>0</v>
      </c>
      <c r="D160" s="19">
        <v>0</v>
      </c>
      <c r="E160" s="20">
        <v>0</v>
      </c>
      <c r="F160" s="21">
        <v>0</v>
      </c>
      <c r="G160" s="22">
        <v>0</v>
      </c>
      <c r="H160" s="23">
        <v>0</v>
      </c>
      <c r="I160" s="24">
        <v>0</v>
      </c>
      <c r="J160" s="25">
        <v>0</v>
      </c>
      <c r="K160" s="23">
        <v>0</v>
      </c>
      <c r="L160" s="26">
        <v>0</v>
      </c>
      <c r="M160" s="27">
        <v>0</v>
      </c>
      <c r="N160" s="20">
        <v>0</v>
      </c>
      <c r="O160" s="2" t="s">
        <v>170</v>
      </c>
    </row>
    <row r="161" spans="1:15" x14ac:dyDescent="0.25">
      <c r="A161" s="128" t="s">
        <v>86</v>
      </c>
      <c r="B161" s="16"/>
      <c r="C161" s="17"/>
      <c r="D161" s="19"/>
      <c r="E161" s="20"/>
      <c r="F161" s="21"/>
      <c r="G161" s="22">
        <v>2009</v>
      </c>
      <c r="H161" s="23">
        <v>2010</v>
      </c>
      <c r="I161" s="24">
        <v>2004</v>
      </c>
      <c r="J161" s="25">
        <v>2006</v>
      </c>
      <c r="K161" s="23">
        <v>2009</v>
      </c>
      <c r="L161" s="26"/>
      <c r="M161" s="27"/>
      <c r="N161" s="20"/>
      <c r="O161" s="128" t="s">
        <v>86</v>
      </c>
    </row>
    <row r="162" spans="1:15" x14ac:dyDescent="0.25">
      <c r="A162" s="15" t="s">
        <v>178</v>
      </c>
      <c r="B162" s="16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 t="s">
        <v>178</v>
      </c>
    </row>
    <row r="163" spans="1:15" x14ac:dyDescent="0.25">
      <c r="A163" s="279" t="s">
        <v>179</v>
      </c>
      <c r="B163" s="280">
        <f>SUM(C163:N163)</f>
        <v>660.6</v>
      </c>
      <c r="C163" s="281">
        <v>51.2</v>
      </c>
      <c r="D163" s="282">
        <v>100.4</v>
      </c>
      <c r="E163" s="283">
        <v>36.4</v>
      </c>
      <c r="F163" s="284">
        <v>20.6</v>
      </c>
      <c r="G163" s="285">
        <v>32.799999999999997</v>
      </c>
      <c r="H163" s="286">
        <v>52.4</v>
      </c>
      <c r="I163" s="287">
        <v>38.799999999999997</v>
      </c>
      <c r="J163" s="288">
        <v>82.4</v>
      </c>
      <c r="K163" s="286">
        <v>79.400000000000006</v>
      </c>
      <c r="L163" s="289">
        <v>53</v>
      </c>
      <c r="M163" s="290">
        <v>85.2</v>
      </c>
      <c r="N163" s="283">
        <v>28</v>
      </c>
      <c r="O163" s="279" t="s">
        <v>179</v>
      </c>
    </row>
    <row r="164" spans="1:15" x14ac:dyDescent="0.25">
      <c r="A164" s="291" t="s">
        <v>180</v>
      </c>
      <c r="B164" s="269">
        <f>SUM(C164:N164)</f>
        <v>826.06888888888886</v>
      </c>
      <c r="C164" s="292">
        <v>58.688888888888897</v>
      </c>
      <c r="D164" s="293">
        <v>59.088888888888881</v>
      </c>
      <c r="E164" s="294">
        <v>77.644444444444446</v>
      </c>
      <c r="F164" s="295">
        <v>49.177777777777777</v>
      </c>
      <c r="G164" s="296">
        <v>69.680000000000007</v>
      </c>
      <c r="H164" s="297">
        <v>53.057777777777773</v>
      </c>
      <c r="I164" s="302">
        <v>84.713333333333324</v>
      </c>
      <c r="J164" s="299">
        <v>94.688888888888883</v>
      </c>
      <c r="K164" s="297">
        <v>51.36888888888889</v>
      </c>
      <c r="L164" s="300">
        <v>65.568888888888893</v>
      </c>
      <c r="M164" s="301">
        <v>85.199999999999989</v>
      </c>
      <c r="N164" s="294">
        <v>77.191111111111113</v>
      </c>
      <c r="O164" s="291" t="s">
        <v>180</v>
      </c>
    </row>
    <row r="165" spans="1:15" x14ac:dyDescent="0.25">
      <c r="A165" s="2" t="s">
        <v>28</v>
      </c>
      <c r="B165" s="18">
        <f t="shared" ref="B165:N165" si="8">INT((B163-B164)*10000/B164)/100</f>
        <v>-20.04</v>
      </c>
      <c r="C165" s="17">
        <f t="shared" si="8"/>
        <v>-12.77</v>
      </c>
      <c r="D165" s="19">
        <f t="shared" si="8"/>
        <v>69.91</v>
      </c>
      <c r="E165" s="20">
        <f t="shared" si="8"/>
        <v>-53.12</v>
      </c>
      <c r="F165" s="21">
        <f t="shared" si="8"/>
        <v>-58.12</v>
      </c>
      <c r="G165" s="22">
        <f t="shared" si="8"/>
        <v>-52.93</v>
      </c>
      <c r="H165" s="23">
        <f t="shared" si="8"/>
        <v>-1.24</v>
      </c>
      <c r="I165" s="24">
        <f t="shared" si="8"/>
        <v>-54.2</v>
      </c>
      <c r="J165" s="25">
        <f t="shared" si="8"/>
        <v>-12.98</v>
      </c>
      <c r="K165" s="23">
        <f t="shared" si="8"/>
        <v>54.56</v>
      </c>
      <c r="L165" s="26">
        <f t="shared" si="8"/>
        <v>-19.170000000000002</v>
      </c>
      <c r="M165" s="27">
        <f t="shared" si="8"/>
        <v>0</v>
      </c>
      <c r="N165" s="20">
        <f t="shared" si="8"/>
        <v>-63.73</v>
      </c>
      <c r="O165" s="2" t="s">
        <v>28</v>
      </c>
    </row>
    <row r="166" spans="1:15" x14ac:dyDescent="0.25">
      <c r="A166" s="2" t="s">
        <v>181</v>
      </c>
      <c r="B166" s="18">
        <v>1180</v>
      </c>
      <c r="C166" s="17">
        <v>97</v>
      </c>
      <c r="D166" s="19">
        <v>135.5</v>
      </c>
      <c r="E166" s="20">
        <v>185</v>
      </c>
      <c r="F166" s="21">
        <v>182.5</v>
      </c>
      <c r="G166" s="22">
        <v>128</v>
      </c>
      <c r="H166" s="23">
        <v>107</v>
      </c>
      <c r="I166" s="24">
        <v>132.6</v>
      </c>
      <c r="J166" s="25">
        <v>164.5</v>
      </c>
      <c r="K166" s="23">
        <v>144.5</v>
      </c>
      <c r="L166" s="26">
        <v>104</v>
      </c>
      <c r="M166" s="27">
        <v>175</v>
      </c>
      <c r="N166" s="20">
        <v>130.5</v>
      </c>
      <c r="O166" s="2" t="s">
        <v>181</v>
      </c>
    </row>
    <row r="167" spans="1:15" x14ac:dyDescent="0.25">
      <c r="A167" s="2" t="s">
        <v>86</v>
      </c>
      <c r="B167" s="18">
        <v>2001</v>
      </c>
      <c r="C167" s="17">
        <v>2001</v>
      </c>
      <c r="D167" s="19">
        <v>2002</v>
      </c>
      <c r="E167" s="20">
        <v>2001</v>
      </c>
      <c r="F167" s="21">
        <v>2001</v>
      </c>
      <c r="G167" s="22">
        <v>2006</v>
      </c>
      <c r="H167" s="23">
        <v>2007</v>
      </c>
      <c r="I167" s="24">
        <v>2007</v>
      </c>
      <c r="J167" s="25">
        <v>2002</v>
      </c>
      <c r="K167" s="23">
        <v>2001</v>
      </c>
      <c r="L167" s="26">
        <v>2008</v>
      </c>
      <c r="M167" s="27">
        <v>2002</v>
      </c>
      <c r="N167" s="20">
        <v>2002</v>
      </c>
      <c r="O167" s="2" t="s">
        <v>86</v>
      </c>
    </row>
    <row r="168" spans="1:15" x14ac:dyDescent="0.25">
      <c r="A168" s="2" t="s">
        <v>182</v>
      </c>
      <c r="B168" s="18">
        <v>529</v>
      </c>
      <c r="C168" s="17">
        <v>32</v>
      </c>
      <c r="D168" s="19">
        <v>19</v>
      </c>
      <c r="E168" s="20">
        <v>19</v>
      </c>
      <c r="F168" s="21">
        <v>10</v>
      </c>
      <c r="G168" s="22">
        <v>29.6</v>
      </c>
      <c r="H168" s="23">
        <v>23.5</v>
      </c>
      <c r="I168" s="24">
        <v>38.799999999999997</v>
      </c>
      <c r="J168" s="25">
        <v>9.4</v>
      </c>
      <c r="K168" s="23">
        <v>7</v>
      </c>
      <c r="L168" s="26">
        <v>41</v>
      </c>
      <c r="M168" s="27">
        <v>30</v>
      </c>
      <c r="N168" s="20">
        <v>28</v>
      </c>
      <c r="O168" s="2" t="s">
        <v>182</v>
      </c>
    </row>
    <row r="169" spans="1:15" ht="15.75" thickBot="1" x14ac:dyDescent="0.3">
      <c r="A169" s="128" t="s">
        <v>86</v>
      </c>
      <c r="B169" s="89">
        <v>2003</v>
      </c>
      <c r="C169" s="90">
        <v>2007</v>
      </c>
      <c r="D169" s="91">
        <v>2003</v>
      </c>
      <c r="E169" s="92">
        <v>2003</v>
      </c>
      <c r="F169" s="93">
        <v>2007</v>
      </c>
      <c r="G169" s="94">
        <v>2009</v>
      </c>
      <c r="H169" s="95">
        <v>2001</v>
      </c>
      <c r="I169" s="96">
        <v>2010</v>
      </c>
      <c r="J169" s="97">
        <v>2009</v>
      </c>
      <c r="K169" s="95">
        <v>2003</v>
      </c>
      <c r="L169" s="98">
        <v>2004</v>
      </c>
      <c r="M169" s="99">
        <v>2003</v>
      </c>
      <c r="N169" s="92">
        <v>2010</v>
      </c>
      <c r="O169" s="128" t="s">
        <v>86</v>
      </c>
    </row>
    <row r="170" spans="1:15" ht="15.75" thickTop="1" x14ac:dyDescent="0.25">
      <c r="A170" s="62" t="s">
        <v>183</v>
      </c>
      <c r="B170" s="63">
        <f>SUM(C170:N170)</f>
        <v>663</v>
      </c>
      <c r="C170" s="64">
        <v>60</v>
      </c>
      <c r="D170" s="65">
        <v>77</v>
      </c>
      <c r="E170" s="66">
        <v>39</v>
      </c>
      <c r="F170" s="67">
        <v>18</v>
      </c>
      <c r="G170" s="68">
        <v>36</v>
      </c>
      <c r="H170" s="69">
        <v>55</v>
      </c>
      <c r="I170" s="70">
        <v>30</v>
      </c>
      <c r="J170" s="71">
        <v>70</v>
      </c>
      <c r="K170" s="69">
        <v>82</v>
      </c>
      <c r="L170" s="72">
        <v>64</v>
      </c>
      <c r="M170" s="73">
        <v>90</v>
      </c>
      <c r="N170" s="66">
        <v>42</v>
      </c>
      <c r="O170" s="62" t="s">
        <v>183</v>
      </c>
    </row>
    <row r="171" spans="1:15" x14ac:dyDescent="0.25">
      <c r="A171" s="2" t="s">
        <v>184</v>
      </c>
      <c r="B171" s="18">
        <v>748</v>
      </c>
      <c r="C171" s="17">
        <v>60</v>
      </c>
      <c r="D171" s="19">
        <v>49.4</v>
      </c>
      <c r="E171" s="20">
        <v>49.1</v>
      </c>
      <c r="F171" s="21">
        <v>50.6</v>
      </c>
      <c r="G171" s="22">
        <v>55.2</v>
      </c>
      <c r="H171" s="23">
        <v>64.5</v>
      </c>
      <c r="I171" s="24">
        <v>55.1</v>
      </c>
      <c r="J171" s="25">
        <v>66.900000000000006</v>
      </c>
      <c r="K171" s="23">
        <v>75</v>
      </c>
      <c r="L171" s="26">
        <v>71.3</v>
      </c>
      <c r="M171" s="27">
        <v>77.2</v>
      </c>
      <c r="N171" s="20">
        <v>73.7</v>
      </c>
      <c r="O171" s="2" t="s">
        <v>184</v>
      </c>
    </row>
    <row r="172" spans="1:15" x14ac:dyDescent="0.25">
      <c r="A172" s="2" t="s">
        <v>28</v>
      </c>
      <c r="B172" s="18">
        <f t="shared" ref="B172:N172" si="9">INT((B170-B171)*10000/B171)/100</f>
        <v>-11.37</v>
      </c>
      <c r="C172" s="17">
        <f t="shared" si="9"/>
        <v>0</v>
      </c>
      <c r="D172" s="19">
        <f t="shared" si="9"/>
        <v>55.87</v>
      </c>
      <c r="E172" s="20">
        <f t="shared" si="9"/>
        <v>-20.58</v>
      </c>
      <c r="F172" s="21">
        <f t="shared" si="9"/>
        <v>-64.430000000000007</v>
      </c>
      <c r="G172" s="22">
        <f t="shared" si="9"/>
        <v>-34.79</v>
      </c>
      <c r="H172" s="23">
        <f t="shared" si="9"/>
        <v>-14.73</v>
      </c>
      <c r="I172" s="24">
        <f t="shared" si="9"/>
        <v>-45.56</v>
      </c>
      <c r="J172" s="25">
        <f t="shared" si="9"/>
        <v>4.63</v>
      </c>
      <c r="K172" s="23">
        <f t="shared" si="9"/>
        <v>9.33</v>
      </c>
      <c r="L172" s="26">
        <f t="shared" si="9"/>
        <v>-10.24</v>
      </c>
      <c r="M172" s="27">
        <f t="shared" si="9"/>
        <v>16.579999999999998</v>
      </c>
      <c r="N172" s="20">
        <f t="shared" si="9"/>
        <v>-43.02</v>
      </c>
      <c r="O172" s="2" t="s">
        <v>28</v>
      </c>
    </row>
    <row r="173" spans="1:15" x14ac:dyDescent="0.25">
      <c r="A173" s="2" t="s">
        <v>181</v>
      </c>
      <c r="B173" s="16"/>
      <c r="C173" s="17">
        <v>145</v>
      </c>
      <c r="D173" s="19">
        <v>132</v>
      </c>
      <c r="E173" s="20">
        <v>169</v>
      </c>
      <c r="F173" s="21">
        <v>148</v>
      </c>
      <c r="G173" s="22">
        <v>114</v>
      </c>
      <c r="H173" s="23">
        <v>150</v>
      </c>
      <c r="I173" s="24">
        <v>134</v>
      </c>
      <c r="J173" s="25">
        <v>174</v>
      </c>
      <c r="K173" s="23">
        <v>171</v>
      </c>
      <c r="L173" s="26">
        <v>216</v>
      </c>
      <c r="M173" s="27">
        <v>169</v>
      </c>
      <c r="N173" s="20">
        <v>204</v>
      </c>
      <c r="O173" s="2" t="s">
        <v>181</v>
      </c>
    </row>
    <row r="174" spans="1:15" x14ac:dyDescent="0.25">
      <c r="A174" s="2" t="s">
        <v>86</v>
      </c>
      <c r="B174" s="16"/>
      <c r="C174" s="17">
        <v>1995</v>
      </c>
      <c r="D174" s="19">
        <v>1957</v>
      </c>
      <c r="E174" s="20">
        <v>2001</v>
      </c>
      <c r="F174" s="21">
        <v>2000</v>
      </c>
      <c r="G174" s="22">
        <v>1945</v>
      </c>
      <c r="H174" s="23">
        <v>2003</v>
      </c>
      <c r="I174" s="24">
        <v>2005</v>
      </c>
      <c r="J174" s="25">
        <v>1945</v>
      </c>
      <c r="K174" s="23">
        <v>1958</v>
      </c>
      <c r="L174" s="26">
        <v>2000</v>
      </c>
      <c r="M174" s="27">
        <v>2000</v>
      </c>
      <c r="N174" s="20">
        <v>1965</v>
      </c>
      <c r="O174" s="2" t="s">
        <v>86</v>
      </c>
    </row>
    <row r="175" spans="1:15" x14ac:dyDescent="0.25">
      <c r="A175" s="2" t="s">
        <v>182</v>
      </c>
      <c r="B175" s="16"/>
      <c r="C175" s="17">
        <v>3</v>
      </c>
      <c r="D175" s="19">
        <v>2</v>
      </c>
      <c r="E175" s="20">
        <v>3</v>
      </c>
      <c r="F175" s="21">
        <v>6</v>
      </c>
      <c r="G175" s="22">
        <v>9</v>
      </c>
      <c r="H175" s="23">
        <v>3</v>
      </c>
      <c r="I175" s="24">
        <v>12</v>
      </c>
      <c r="J175" s="25">
        <v>9</v>
      </c>
      <c r="K175" s="23">
        <v>2</v>
      </c>
      <c r="L175" s="26">
        <v>5</v>
      </c>
      <c r="M175" s="27">
        <v>8</v>
      </c>
      <c r="N175" s="20">
        <v>9</v>
      </c>
      <c r="O175" s="2" t="s">
        <v>182</v>
      </c>
    </row>
    <row r="176" spans="1:15" x14ac:dyDescent="0.25">
      <c r="A176" s="128" t="s">
        <v>86</v>
      </c>
      <c r="B176" s="16"/>
      <c r="C176" s="17">
        <v>1997</v>
      </c>
      <c r="D176" s="19">
        <v>1959</v>
      </c>
      <c r="E176" s="20">
        <v>1953</v>
      </c>
      <c r="F176" s="21">
        <v>2007</v>
      </c>
      <c r="G176" s="22">
        <v>1989</v>
      </c>
      <c r="H176" s="23">
        <v>1976</v>
      </c>
      <c r="I176" s="24">
        <v>1982</v>
      </c>
      <c r="J176" s="25">
        <v>1991</v>
      </c>
      <c r="K176" s="23">
        <v>1959</v>
      </c>
      <c r="L176" s="26">
        <v>1969</v>
      </c>
      <c r="M176" s="27">
        <v>1955</v>
      </c>
      <c r="N176" s="20">
        <v>1971</v>
      </c>
      <c r="O176" s="128" t="s">
        <v>86</v>
      </c>
    </row>
    <row r="177" spans="1:15" x14ac:dyDescent="0.25">
      <c r="A177" s="15" t="s">
        <v>185</v>
      </c>
      <c r="B177" s="16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 t="s">
        <v>185</v>
      </c>
    </row>
    <row r="178" spans="1:15" x14ac:dyDescent="0.25">
      <c r="A178" s="3" t="s">
        <v>186</v>
      </c>
      <c r="B178" s="4">
        <f>SUM(C178:N178)</f>
        <v>1790</v>
      </c>
      <c r="C178" s="5">
        <v>59</v>
      </c>
      <c r="D178" s="6">
        <v>71</v>
      </c>
      <c r="E178" s="7">
        <v>158</v>
      </c>
      <c r="F178" s="8">
        <v>259</v>
      </c>
      <c r="G178" s="9">
        <v>197</v>
      </c>
      <c r="H178" s="10">
        <v>250</v>
      </c>
      <c r="I178" s="11">
        <v>248</v>
      </c>
      <c r="J178" s="12">
        <v>173</v>
      </c>
      <c r="K178" s="10">
        <v>170</v>
      </c>
      <c r="L178" s="13">
        <v>124</v>
      </c>
      <c r="M178" s="14">
        <v>42</v>
      </c>
      <c r="N178" s="7">
        <v>39</v>
      </c>
      <c r="O178" s="3" t="s">
        <v>186</v>
      </c>
    </row>
    <row r="179" spans="1:15" x14ac:dyDescent="0.25">
      <c r="A179" s="2" t="s">
        <v>187</v>
      </c>
      <c r="B179" s="18">
        <v>1626</v>
      </c>
      <c r="C179" s="17">
        <v>49</v>
      </c>
      <c r="D179" s="19">
        <v>80</v>
      </c>
      <c r="E179" s="20">
        <v>115</v>
      </c>
      <c r="F179" s="21">
        <v>162</v>
      </c>
      <c r="G179" s="22">
        <v>199</v>
      </c>
      <c r="H179" s="23">
        <v>206</v>
      </c>
      <c r="I179" s="24">
        <v>213</v>
      </c>
      <c r="J179" s="25">
        <v>213</v>
      </c>
      <c r="K179" s="23">
        <v>151</v>
      </c>
      <c r="L179" s="26">
        <v>116</v>
      </c>
      <c r="M179" s="27">
        <v>74</v>
      </c>
      <c r="N179" s="20">
        <v>48</v>
      </c>
      <c r="O179" s="2" t="s">
        <v>187</v>
      </c>
    </row>
    <row r="180" spans="1:15" x14ac:dyDescent="0.25">
      <c r="A180" s="2" t="s">
        <v>28</v>
      </c>
      <c r="B180" s="18">
        <f>INT((B178-B179)*10000/B179)/100</f>
        <v>10.08</v>
      </c>
      <c r="C180" s="17">
        <f t="shared" ref="C180:N180" si="10">INT((C178-C179)*10000/C179)/100</f>
        <v>20.399999999999999</v>
      </c>
      <c r="D180" s="19">
        <f t="shared" si="10"/>
        <v>-11.25</v>
      </c>
      <c r="E180" s="20">
        <f t="shared" si="10"/>
        <v>37.39</v>
      </c>
      <c r="F180" s="21">
        <f t="shared" si="10"/>
        <v>59.87</v>
      </c>
      <c r="G180" s="22">
        <f t="shared" si="10"/>
        <v>-1.01</v>
      </c>
      <c r="H180" s="23">
        <f t="shared" si="10"/>
        <v>21.35</v>
      </c>
      <c r="I180" s="24">
        <f t="shared" si="10"/>
        <v>16.43</v>
      </c>
      <c r="J180" s="25">
        <f t="shared" si="10"/>
        <v>-18.78</v>
      </c>
      <c r="K180" s="23">
        <f t="shared" si="10"/>
        <v>12.58</v>
      </c>
      <c r="L180" s="26">
        <f t="shared" si="10"/>
        <v>6.89</v>
      </c>
      <c r="M180" s="27">
        <f t="shared" si="10"/>
        <v>-43.25</v>
      </c>
      <c r="N180" s="20">
        <f t="shared" si="10"/>
        <v>-18.75</v>
      </c>
      <c r="O180" s="2" t="s">
        <v>28</v>
      </c>
    </row>
    <row r="181" spans="1:15" x14ac:dyDescent="0.25">
      <c r="A181" s="2" t="s">
        <v>188</v>
      </c>
      <c r="B181" s="18">
        <v>1798</v>
      </c>
      <c r="C181" s="17">
        <v>95</v>
      </c>
      <c r="D181" s="19">
        <v>154</v>
      </c>
      <c r="E181" s="20">
        <v>183</v>
      </c>
      <c r="F181" s="21">
        <v>291</v>
      </c>
      <c r="G181" s="22">
        <v>242</v>
      </c>
      <c r="H181" s="23">
        <v>292</v>
      </c>
      <c r="I181" s="24">
        <v>310</v>
      </c>
      <c r="J181" s="25">
        <v>284</v>
      </c>
      <c r="K181" s="23">
        <v>238</v>
      </c>
      <c r="L181" s="26">
        <v>179</v>
      </c>
      <c r="M181" s="27">
        <v>95</v>
      </c>
      <c r="N181" s="20">
        <v>80</v>
      </c>
      <c r="O181" s="2" t="s">
        <v>188</v>
      </c>
    </row>
    <row r="182" spans="1:15" x14ac:dyDescent="0.25">
      <c r="A182" s="2" t="s">
        <v>86</v>
      </c>
      <c r="B182" s="18">
        <v>2009</v>
      </c>
      <c r="C182" s="17">
        <v>2005</v>
      </c>
      <c r="D182" s="19">
        <v>2008</v>
      </c>
      <c r="E182" s="20">
        <v>1972</v>
      </c>
      <c r="F182" s="21">
        <v>2007</v>
      </c>
      <c r="G182" s="22">
        <v>2001</v>
      </c>
      <c r="H182" s="23">
        <v>1976</v>
      </c>
      <c r="I182" s="24">
        <v>1990</v>
      </c>
      <c r="J182" s="25">
        <v>1976</v>
      </c>
      <c r="K182" s="23">
        <v>1997</v>
      </c>
      <c r="L182" s="26">
        <v>1965</v>
      </c>
      <c r="M182" s="27">
        <v>2005</v>
      </c>
      <c r="N182" s="20">
        <v>1972</v>
      </c>
      <c r="O182" s="2" t="s">
        <v>86</v>
      </c>
    </row>
    <row r="183" spans="1:15" x14ac:dyDescent="0.25">
      <c r="A183" s="2" t="s">
        <v>189</v>
      </c>
      <c r="B183" s="18">
        <v>1603</v>
      </c>
      <c r="C183" s="17">
        <v>32</v>
      </c>
      <c r="D183" s="19">
        <v>28</v>
      </c>
      <c r="E183" s="20">
        <v>54</v>
      </c>
      <c r="F183" s="21">
        <v>100</v>
      </c>
      <c r="G183" s="22">
        <v>120</v>
      </c>
      <c r="H183" s="23">
        <v>115</v>
      </c>
      <c r="I183" s="24">
        <v>141</v>
      </c>
      <c r="J183" s="25">
        <v>127</v>
      </c>
      <c r="K183" s="23">
        <v>81</v>
      </c>
      <c r="L183" s="26">
        <v>52</v>
      </c>
      <c r="M183" s="27">
        <v>42</v>
      </c>
      <c r="N183" s="20">
        <v>17</v>
      </c>
      <c r="O183" s="2" t="s">
        <v>189</v>
      </c>
    </row>
    <row r="184" spans="1:15" x14ac:dyDescent="0.25">
      <c r="A184" s="2" t="s">
        <v>86</v>
      </c>
      <c r="B184" s="18">
        <v>2002</v>
      </c>
      <c r="C184" s="17">
        <v>1964</v>
      </c>
      <c r="D184" s="19">
        <v>2006</v>
      </c>
      <c r="E184" s="20">
        <v>2001</v>
      </c>
      <c r="F184" s="21">
        <v>1998</v>
      </c>
      <c r="G184" s="22">
        <v>2006</v>
      </c>
      <c r="H184" s="23">
        <v>2007</v>
      </c>
      <c r="I184" s="24">
        <v>1965</v>
      </c>
      <c r="J184" s="25">
        <v>1968</v>
      </c>
      <c r="K184" s="23">
        <v>1984</v>
      </c>
      <c r="L184" s="26">
        <v>1998</v>
      </c>
      <c r="M184" s="27">
        <v>2010</v>
      </c>
      <c r="N184" s="20">
        <v>1988</v>
      </c>
      <c r="O184" s="2" t="s">
        <v>86</v>
      </c>
    </row>
    <row r="185" spans="1:15" x14ac:dyDescent="0.25">
      <c r="A185" s="15" t="s">
        <v>190</v>
      </c>
      <c r="B185" s="16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 t="s">
        <v>190</v>
      </c>
    </row>
    <row r="186" spans="1:15" x14ac:dyDescent="0.25">
      <c r="A186" s="279" t="s">
        <v>191</v>
      </c>
      <c r="B186" s="280">
        <f>SUM(C186:N186)</f>
        <v>100</v>
      </c>
      <c r="C186" s="281">
        <v>10</v>
      </c>
      <c r="D186" s="282">
        <v>13</v>
      </c>
      <c r="E186" s="283">
        <v>8</v>
      </c>
      <c r="F186" s="284">
        <v>4</v>
      </c>
      <c r="G186" s="285">
        <v>4</v>
      </c>
      <c r="H186" s="286">
        <v>6</v>
      </c>
      <c r="I186" s="287">
        <v>7</v>
      </c>
      <c r="J186" s="288">
        <v>12</v>
      </c>
      <c r="K186" s="286">
        <v>11</v>
      </c>
      <c r="L186" s="289">
        <v>12</v>
      </c>
      <c r="M186" s="290">
        <v>10</v>
      </c>
      <c r="N186" s="283">
        <v>3</v>
      </c>
      <c r="O186" s="279" t="s">
        <v>191</v>
      </c>
    </row>
    <row r="187" spans="1:15" x14ac:dyDescent="0.25">
      <c r="A187" s="291" t="s">
        <v>192</v>
      </c>
      <c r="B187" s="269">
        <f>SUM(C187:N187)</f>
        <v>138.55555555555557</v>
      </c>
      <c r="C187" s="292">
        <v>13</v>
      </c>
      <c r="D187" s="293">
        <v>10.777777777777779</v>
      </c>
      <c r="E187" s="294">
        <v>12.666666666666666</v>
      </c>
      <c r="F187" s="295">
        <v>9.2222222222222214</v>
      </c>
      <c r="G187" s="296">
        <v>12.333333333333334</v>
      </c>
      <c r="H187" s="297">
        <v>8.5555555555555554</v>
      </c>
      <c r="I187" s="298">
        <v>12.777777777777779</v>
      </c>
      <c r="J187" s="299">
        <v>11.333333333333334</v>
      </c>
      <c r="K187" s="297">
        <v>8.6666666666666661</v>
      </c>
      <c r="L187" s="300">
        <v>12</v>
      </c>
      <c r="M187" s="301">
        <v>14.222222222222221</v>
      </c>
      <c r="N187" s="294">
        <v>13</v>
      </c>
      <c r="O187" s="291" t="s">
        <v>192</v>
      </c>
    </row>
    <row r="188" spans="1:15" x14ac:dyDescent="0.25">
      <c r="A188" s="2" t="s">
        <v>193</v>
      </c>
      <c r="B188" s="18">
        <v>174</v>
      </c>
      <c r="C188" s="17">
        <v>20</v>
      </c>
      <c r="D188" s="19">
        <v>21</v>
      </c>
      <c r="E188" s="20">
        <v>20</v>
      </c>
      <c r="F188" s="21">
        <v>21</v>
      </c>
      <c r="G188" s="22">
        <v>21</v>
      </c>
      <c r="H188" s="23">
        <v>15</v>
      </c>
      <c r="I188" s="24">
        <v>17</v>
      </c>
      <c r="J188" s="25">
        <v>16</v>
      </c>
      <c r="K188" s="23">
        <v>18</v>
      </c>
      <c r="L188" s="26">
        <v>18</v>
      </c>
      <c r="M188" s="27">
        <v>18</v>
      </c>
      <c r="N188" s="20">
        <v>19</v>
      </c>
      <c r="O188" s="2" t="s">
        <v>193</v>
      </c>
    </row>
    <row r="189" spans="1:15" x14ac:dyDescent="0.25">
      <c r="A189" s="2" t="s">
        <v>86</v>
      </c>
      <c r="B189" s="18">
        <v>2002</v>
      </c>
      <c r="C189" s="17">
        <v>2004</v>
      </c>
      <c r="D189" s="19">
        <v>2002</v>
      </c>
      <c r="E189" s="20">
        <v>2008</v>
      </c>
      <c r="F189" s="21">
        <v>2001</v>
      </c>
      <c r="G189" s="22">
        <v>2002</v>
      </c>
      <c r="H189" s="23">
        <v>2007</v>
      </c>
      <c r="I189" s="24">
        <v>2007</v>
      </c>
      <c r="J189" s="25">
        <v>2006</v>
      </c>
      <c r="K189" s="23">
        <v>2001</v>
      </c>
      <c r="L189" s="26">
        <v>2002</v>
      </c>
      <c r="M189" s="27">
        <v>2009</v>
      </c>
      <c r="N189" s="20">
        <v>2002</v>
      </c>
      <c r="O189" s="2" t="s">
        <v>86</v>
      </c>
    </row>
    <row r="190" spans="1:15" x14ac:dyDescent="0.25">
      <c r="A190" s="2" t="s">
        <v>194</v>
      </c>
      <c r="B190" s="18">
        <v>109</v>
      </c>
      <c r="C190" s="17">
        <v>8</v>
      </c>
      <c r="D190" s="19">
        <v>7</v>
      </c>
      <c r="E190" s="20">
        <v>7</v>
      </c>
      <c r="F190" s="21">
        <v>2</v>
      </c>
      <c r="G190" s="22">
        <v>4</v>
      </c>
      <c r="H190" s="23">
        <v>5</v>
      </c>
      <c r="I190" s="24">
        <v>7</v>
      </c>
      <c r="J190" s="25">
        <v>2</v>
      </c>
      <c r="K190" s="23">
        <v>2</v>
      </c>
      <c r="L190" s="26">
        <v>4</v>
      </c>
      <c r="M190" s="27">
        <v>11</v>
      </c>
      <c r="N190" s="20">
        <v>3</v>
      </c>
      <c r="O190" s="2" t="s">
        <v>194</v>
      </c>
    </row>
    <row r="191" spans="1:15" ht="15.75" thickBot="1" x14ac:dyDescent="0.3">
      <c r="A191" s="128" t="s">
        <v>86</v>
      </c>
      <c r="B191" s="89">
        <v>2009</v>
      </c>
      <c r="C191" s="90">
        <v>2009</v>
      </c>
      <c r="D191" s="91">
        <v>2008</v>
      </c>
      <c r="E191" s="92">
        <v>2003</v>
      </c>
      <c r="F191" s="93">
        <v>2007</v>
      </c>
      <c r="G191" s="94">
        <v>2010</v>
      </c>
      <c r="H191" s="95">
        <v>2008</v>
      </c>
      <c r="I191" s="96">
        <v>2010</v>
      </c>
      <c r="J191" s="97">
        <v>2009</v>
      </c>
      <c r="K191" s="95">
        <v>2003</v>
      </c>
      <c r="L191" s="98">
        <v>2007</v>
      </c>
      <c r="M191" s="99">
        <v>2005</v>
      </c>
      <c r="N191" s="92">
        <v>2010</v>
      </c>
      <c r="O191" s="128" t="s">
        <v>86</v>
      </c>
    </row>
    <row r="192" spans="1:15" ht="15.75" thickTop="1" x14ac:dyDescent="0.25">
      <c r="A192" s="62" t="s">
        <v>195</v>
      </c>
      <c r="B192" s="63">
        <f>SUM(C192:N192)</f>
        <v>69</v>
      </c>
      <c r="C192" s="64" t="s">
        <v>498</v>
      </c>
      <c r="D192" s="65" t="s">
        <v>498</v>
      </c>
      <c r="E192" s="66">
        <v>7</v>
      </c>
      <c r="F192" s="67">
        <v>4</v>
      </c>
      <c r="G192" s="68">
        <v>6</v>
      </c>
      <c r="H192" s="69">
        <v>7</v>
      </c>
      <c r="I192" s="70">
        <v>7</v>
      </c>
      <c r="J192" s="71">
        <v>11</v>
      </c>
      <c r="K192" s="69">
        <v>14</v>
      </c>
      <c r="L192" s="72">
        <v>13</v>
      </c>
      <c r="M192" s="73" t="s">
        <v>498</v>
      </c>
      <c r="N192" s="66" t="s">
        <v>498</v>
      </c>
      <c r="O192" s="62" t="s">
        <v>195</v>
      </c>
    </row>
    <row r="193" spans="1:15" x14ac:dyDescent="0.25">
      <c r="A193" s="2" t="s">
        <v>192</v>
      </c>
      <c r="B193" s="18">
        <f>SUM(C193:N193)</f>
        <v>126</v>
      </c>
      <c r="C193" s="17">
        <v>11</v>
      </c>
      <c r="D193" s="19">
        <v>10</v>
      </c>
      <c r="E193" s="20">
        <v>10</v>
      </c>
      <c r="F193" s="21">
        <v>11</v>
      </c>
      <c r="G193" s="22">
        <v>10</v>
      </c>
      <c r="H193" s="23">
        <v>10</v>
      </c>
      <c r="I193" s="24">
        <v>9</v>
      </c>
      <c r="J193" s="25">
        <v>10</v>
      </c>
      <c r="K193" s="23">
        <v>11</v>
      </c>
      <c r="L193" s="26">
        <v>10</v>
      </c>
      <c r="M193" s="27">
        <v>12</v>
      </c>
      <c r="N193" s="20">
        <v>12</v>
      </c>
      <c r="O193" s="2" t="s">
        <v>192</v>
      </c>
    </row>
    <row r="194" spans="1:15" x14ac:dyDescent="0.25">
      <c r="A194" s="2" t="s">
        <v>193</v>
      </c>
      <c r="B194" s="16"/>
      <c r="C194" s="17">
        <v>24</v>
      </c>
      <c r="D194" s="19">
        <v>21</v>
      </c>
      <c r="E194" s="20">
        <v>23</v>
      </c>
      <c r="F194" s="21">
        <v>21</v>
      </c>
      <c r="G194" s="22">
        <v>20</v>
      </c>
      <c r="H194" s="23">
        <v>21</v>
      </c>
      <c r="I194" s="24">
        <v>21</v>
      </c>
      <c r="J194" s="25">
        <v>21</v>
      </c>
      <c r="K194" s="23">
        <v>22</v>
      </c>
      <c r="L194" s="26">
        <v>24</v>
      </c>
      <c r="M194" s="27">
        <v>23</v>
      </c>
      <c r="N194" s="20">
        <v>21</v>
      </c>
      <c r="O194" s="2" t="s">
        <v>193</v>
      </c>
    </row>
    <row r="195" spans="1:15" x14ac:dyDescent="0.25">
      <c r="A195" s="2" t="s">
        <v>86</v>
      </c>
      <c r="B195" s="16"/>
      <c r="C195" s="17">
        <v>1948</v>
      </c>
      <c r="D195" s="19">
        <v>1995</v>
      </c>
      <c r="E195" s="20">
        <v>1979</v>
      </c>
      <c r="F195" s="21">
        <v>2001</v>
      </c>
      <c r="G195" s="22">
        <v>2006</v>
      </c>
      <c r="H195" s="23">
        <v>1991</v>
      </c>
      <c r="I195" s="24">
        <v>1988</v>
      </c>
      <c r="J195" s="25">
        <v>1956</v>
      </c>
      <c r="K195" s="23">
        <v>1950</v>
      </c>
      <c r="L195" s="26">
        <v>1981</v>
      </c>
      <c r="M195" s="27">
        <v>2000</v>
      </c>
      <c r="N195" s="20" t="s">
        <v>99</v>
      </c>
      <c r="O195" s="2" t="s">
        <v>86</v>
      </c>
    </row>
    <row r="196" spans="1:15" x14ac:dyDescent="0.25">
      <c r="A196" s="2" t="s">
        <v>194</v>
      </c>
      <c r="B196" s="16"/>
      <c r="C196" s="17">
        <v>1</v>
      </c>
      <c r="D196" s="19">
        <v>1</v>
      </c>
      <c r="E196" s="20">
        <v>1</v>
      </c>
      <c r="F196" s="21">
        <v>2</v>
      </c>
      <c r="G196" s="22">
        <v>2</v>
      </c>
      <c r="H196" s="23">
        <v>1</v>
      </c>
      <c r="I196" s="24">
        <v>3</v>
      </c>
      <c r="J196" s="25">
        <v>2</v>
      </c>
      <c r="K196" s="23">
        <v>1</v>
      </c>
      <c r="L196" s="26">
        <v>2</v>
      </c>
      <c r="M196" s="27">
        <v>4</v>
      </c>
      <c r="N196" s="20">
        <v>2</v>
      </c>
      <c r="O196" s="2" t="s">
        <v>194</v>
      </c>
    </row>
    <row r="197" spans="1:15" x14ac:dyDescent="0.25">
      <c r="A197" s="128" t="s">
        <v>86</v>
      </c>
      <c r="B197" s="16"/>
      <c r="C197" s="17">
        <v>1997</v>
      </c>
      <c r="D197" s="19">
        <v>1959</v>
      </c>
      <c r="E197" s="20">
        <v>1953</v>
      </c>
      <c r="F197" s="21">
        <v>2007</v>
      </c>
      <c r="G197" s="22">
        <v>1989</v>
      </c>
      <c r="H197" s="23">
        <v>1976</v>
      </c>
      <c r="I197" s="24" t="s">
        <v>99</v>
      </c>
      <c r="J197" s="25">
        <v>1995</v>
      </c>
      <c r="K197" s="23">
        <v>1959</v>
      </c>
      <c r="L197" s="26">
        <v>1969</v>
      </c>
      <c r="M197" s="27" t="s">
        <v>99</v>
      </c>
      <c r="N197" s="20">
        <v>1971</v>
      </c>
      <c r="O197" s="128" t="s">
        <v>86</v>
      </c>
    </row>
    <row r="198" spans="1:15" x14ac:dyDescent="0.25">
      <c r="A198" s="15" t="s">
        <v>196</v>
      </c>
      <c r="B198" s="16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 t="s">
        <v>196</v>
      </c>
    </row>
    <row r="199" spans="1:15" x14ac:dyDescent="0.25">
      <c r="A199" s="3" t="s">
        <v>197</v>
      </c>
      <c r="B199" s="18"/>
      <c r="C199" s="5">
        <v>11.8</v>
      </c>
      <c r="D199" s="6">
        <v>24.6</v>
      </c>
      <c r="E199" s="7">
        <v>12</v>
      </c>
      <c r="F199" s="8">
        <v>6.8</v>
      </c>
      <c r="G199" s="9">
        <v>18</v>
      </c>
      <c r="H199" s="10">
        <v>22</v>
      </c>
      <c r="I199" s="11">
        <v>14.4</v>
      </c>
      <c r="J199" s="12">
        <v>25.2</v>
      </c>
      <c r="K199" s="10">
        <v>22.6</v>
      </c>
      <c r="L199" s="13">
        <v>15.4</v>
      </c>
      <c r="M199" s="14">
        <v>45.4</v>
      </c>
      <c r="N199" s="7">
        <v>13.6</v>
      </c>
      <c r="O199" s="3" t="s">
        <v>197</v>
      </c>
    </row>
    <row r="200" spans="1:15" x14ac:dyDescent="0.25">
      <c r="A200" s="36" t="s">
        <v>89</v>
      </c>
      <c r="B200" s="39"/>
      <c r="C200" s="40">
        <v>40207</v>
      </c>
      <c r="D200" s="41">
        <v>40237</v>
      </c>
      <c r="E200" s="42">
        <v>40266</v>
      </c>
      <c r="F200" s="43">
        <v>40271</v>
      </c>
      <c r="G200" s="44">
        <v>40300</v>
      </c>
      <c r="H200" s="45">
        <v>40335</v>
      </c>
      <c r="I200" s="46">
        <v>40373</v>
      </c>
      <c r="J200" s="47">
        <v>40417</v>
      </c>
      <c r="K200" s="45">
        <v>40429</v>
      </c>
      <c r="L200" s="48">
        <v>40452</v>
      </c>
      <c r="M200" s="49">
        <v>40495</v>
      </c>
      <c r="N200" s="42">
        <v>40528</v>
      </c>
      <c r="O200" s="36" t="s">
        <v>89</v>
      </c>
    </row>
    <row r="201" spans="1:15" x14ac:dyDescent="0.25">
      <c r="A201" s="2" t="s">
        <v>198</v>
      </c>
      <c r="B201" s="18">
        <v>65</v>
      </c>
      <c r="C201" s="17">
        <v>25</v>
      </c>
      <c r="D201" s="19">
        <v>24.6</v>
      </c>
      <c r="E201" s="20">
        <v>23</v>
      </c>
      <c r="F201" s="21">
        <v>63.5</v>
      </c>
      <c r="G201" s="22">
        <v>50</v>
      </c>
      <c r="H201" s="23">
        <v>32</v>
      </c>
      <c r="I201" s="24">
        <v>48</v>
      </c>
      <c r="J201" s="25">
        <v>65</v>
      </c>
      <c r="K201" s="23">
        <v>32</v>
      </c>
      <c r="L201" s="26">
        <v>21</v>
      </c>
      <c r="M201" s="27">
        <v>45.4</v>
      </c>
      <c r="N201" s="20">
        <v>24</v>
      </c>
      <c r="O201" s="2" t="s">
        <v>198</v>
      </c>
    </row>
    <row r="202" spans="1:15" ht="15.75" thickBot="1" x14ac:dyDescent="0.3">
      <c r="A202" s="128" t="s">
        <v>89</v>
      </c>
      <c r="B202" s="181">
        <v>37494</v>
      </c>
      <c r="C202" s="90" t="s">
        <v>200</v>
      </c>
      <c r="D202" s="183">
        <v>40237</v>
      </c>
      <c r="E202" s="184">
        <v>38778</v>
      </c>
      <c r="F202" s="93" t="s">
        <v>202</v>
      </c>
      <c r="G202" s="186">
        <v>38843</v>
      </c>
      <c r="H202" s="187">
        <v>39210</v>
      </c>
      <c r="I202" s="96" t="s">
        <v>387</v>
      </c>
      <c r="J202" s="189">
        <v>37494</v>
      </c>
      <c r="K202" s="187">
        <v>37500</v>
      </c>
      <c r="L202" s="190">
        <v>38656</v>
      </c>
      <c r="M202" s="191">
        <v>40495</v>
      </c>
      <c r="N202" s="184">
        <v>39055</v>
      </c>
      <c r="O202" s="128" t="s">
        <v>89</v>
      </c>
    </row>
    <row r="203" spans="1:15" ht="15.75" thickTop="1" x14ac:dyDescent="0.25">
      <c r="A203" s="62" t="s">
        <v>206</v>
      </c>
      <c r="B203" s="227"/>
      <c r="C203" s="64"/>
      <c r="D203" s="65">
        <v>12.4</v>
      </c>
      <c r="E203" s="66">
        <v>10.199999999999999</v>
      </c>
      <c r="F203" s="67">
        <v>6.4</v>
      </c>
      <c r="G203" s="68">
        <v>12.8</v>
      </c>
      <c r="H203" s="69">
        <v>14.8</v>
      </c>
      <c r="I203" s="70">
        <v>8.1</v>
      </c>
      <c r="J203" s="71">
        <v>13.6</v>
      </c>
      <c r="K203" s="69">
        <v>18.3</v>
      </c>
      <c r="L203" s="72">
        <v>16.7</v>
      </c>
      <c r="M203" s="73">
        <v>44</v>
      </c>
      <c r="N203" s="66">
        <v>12.9</v>
      </c>
      <c r="O203" s="62" t="s">
        <v>206</v>
      </c>
    </row>
    <row r="204" spans="1:15" x14ac:dyDescent="0.25">
      <c r="A204" s="155" t="s">
        <v>89</v>
      </c>
      <c r="B204" s="228"/>
      <c r="C204" s="157"/>
      <c r="D204" s="158">
        <v>40236</v>
      </c>
      <c r="E204" s="159">
        <v>40266</v>
      </c>
      <c r="F204" s="160">
        <v>40271</v>
      </c>
      <c r="G204" s="161">
        <v>40299</v>
      </c>
      <c r="H204" s="162">
        <v>40334</v>
      </c>
      <c r="I204" s="163">
        <v>40380</v>
      </c>
      <c r="J204" s="164">
        <v>40417</v>
      </c>
      <c r="K204" s="162">
        <v>40429</v>
      </c>
      <c r="L204" s="165">
        <v>40452</v>
      </c>
      <c r="M204" s="166">
        <v>40495</v>
      </c>
      <c r="N204" s="159">
        <v>40528</v>
      </c>
      <c r="O204" s="155" t="s">
        <v>89</v>
      </c>
    </row>
    <row r="205" spans="1:15" x14ac:dyDescent="0.25">
      <c r="A205" s="2" t="s">
        <v>198</v>
      </c>
      <c r="B205" s="18">
        <v>101.4</v>
      </c>
      <c r="C205" s="17">
        <v>41.1</v>
      </c>
      <c r="D205" s="19">
        <v>33.4</v>
      </c>
      <c r="E205" s="20">
        <v>31.4</v>
      </c>
      <c r="F205" s="21">
        <v>37.5</v>
      </c>
      <c r="G205" s="22">
        <v>38</v>
      </c>
      <c r="H205" s="23">
        <v>68.099999999999994</v>
      </c>
      <c r="I205" s="24">
        <v>77</v>
      </c>
      <c r="J205" s="25">
        <v>65</v>
      </c>
      <c r="K205" s="23">
        <v>101.4</v>
      </c>
      <c r="L205" s="26">
        <v>53.3</v>
      </c>
      <c r="M205" s="27">
        <v>37.4</v>
      </c>
      <c r="N205" s="20">
        <v>37.6</v>
      </c>
      <c r="O205" s="2" t="s">
        <v>198</v>
      </c>
    </row>
    <row r="206" spans="1:15" x14ac:dyDescent="0.25">
      <c r="A206" s="2" t="s">
        <v>89</v>
      </c>
      <c r="B206" s="39">
        <v>34587</v>
      </c>
      <c r="C206" s="74">
        <v>9135</v>
      </c>
      <c r="D206" s="75">
        <v>37299</v>
      </c>
      <c r="E206" s="76">
        <v>32574</v>
      </c>
      <c r="F206" s="77">
        <v>28582</v>
      </c>
      <c r="G206" s="78">
        <v>34098</v>
      </c>
      <c r="H206" s="79">
        <v>19540</v>
      </c>
      <c r="I206" s="80">
        <v>10049</v>
      </c>
      <c r="J206" s="81">
        <v>37494</v>
      </c>
      <c r="K206" s="79">
        <v>34587</v>
      </c>
      <c r="L206" s="82">
        <v>11973</v>
      </c>
      <c r="M206" s="83">
        <v>23334</v>
      </c>
      <c r="N206" s="76">
        <v>29207</v>
      </c>
      <c r="O206" s="2"/>
    </row>
    <row r="207" spans="1:15" x14ac:dyDescent="0.25">
      <c r="A207" s="15" t="s">
        <v>207</v>
      </c>
      <c r="B207" s="16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 t="s">
        <v>207</v>
      </c>
    </row>
    <row r="208" spans="1:15" x14ac:dyDescent="0.25">
      <c r="A208" s="279" t="s">
        <v>208</v>
      </c>
      <c r="B208" s="280">
        <f>SUM(C208:N208)</f>
        <v>33</v>
      </c>
      <c r="C208" s="281">
        <v>9</v>
      </c>
      <c r="D208" s="282">
        <v>13</v>
      </c>
      <c r="E208" s="283">
        <v>0</v>
      </c>
      <c r="F208" s="284">
        <v>0</v>
      </c>
      <c r="G208" s="285">
        <v>0</v>
      </c>
      <c r="H208" s="286">
        <v>0</v>
      </c>
      <c r="I208" s="287">
        <v>0</v>
      </c>
      <c r="J208" s="288">
        <v>0</v>
      </c>
      <c r="K208" s="286">
        <v>0</v>
      </c>
      <c r="L208" s="289">
        <v>0</v>
      </c>
      <c r="M208" s="290">
        <v>2</v>
      </c>
      <c r="N208" s="283">
        <v>9</v>
      </c>
      <c r="O208" s="279" t="s">
        <v>208</v>
      </c>
    </row>
    <row r="209" spans="1:15" x14ac:dyDescent="0.25">
      <c r="A209" s="291" t="s">
        <v>209</v>
      </c>
      <c r="B209" s="269">
        <f>SUM(C209:N209)</f>
        <v>11.777777777777779</v>
      </c>
      <c r="C209" s="292">
        <v>2.1111111111111112</v>
      </c>
      <c r="D209" s="293">
        <v>3.7777777777777777</v>
      </c>
      <c r="E209" s="294">
        <v>3.2222222222222223</v>
      </c>
      <c r="F209" s="295">
        <v>0.33333333333333331</v>
      </c>
      <c r="G209" s="296">
        <v>0</v>
      </c>
      <c r="H209" s="297">
        <v>0</v>
      </c>
      <c r="I209" s="298">
        <v>0</v>
      </c>
      <c r="J209" s="299">
        <v>0</v>
      </c>
      <c r="K209" s="297">
        <v>0</v>
      </c>
      <c r="L209" s="300">
        <v>0</v>
      </c>
      <c r="M209" s="301">
        <v>0.44444444444444442</v>
      </c>
      <c r="N209" s="294">
        <v>1.8888888888888888</v>
      </c>
      <c r="O209" s="291" t="s">
        <v>209</v>
      </c>
    </row>
    <row r="210" spans="1:15" x14ac:dyDescent="0.25">
      <c r="A210" s="2" t="s">
        <v>210</v>
      </c>
      <c r="B210" s="18">
        <v>22</v>
      </c>
      <c r="C210" s="17">
        <v>9</v>
      </c>
      <c r="D210" s="19">
        <v>13</v>
      </c>
      <c r="E210" s="20">
        <v>7</v>
      </c>
      <c r="F210" s="21">
        <v>2</v>
      </c>
      <c r="G210" s="22">
        <v>0</v>
      </c>
      <c r="H210" s="23">
        <v>0</v>
      </c>
      <c r="I210" s="24">
        <v>0</v>
      </c>
      <c r="J210" s="25">
        <v>0</v>
      </c>
      <c r="K210" s="23">
        <v>0</v>
      </c>
      <c r="L210" s="26">
        <v>0</v>
      </c>
      <c r="M210" s="27">
        <v>2</v>
      </c>
      <c r="N210" s="20">
        <v>9</v>
      </c>
      <c r="O210" s="2" t="s">
        <v>210</v>
      </c>
    </row>
    <row r="211" spans="1:15" x14ac:dyDescent="0.25">
      <c r="A211" s="2" t="s">
        <v>86</v>
      </c>
      <c r="B211" s="18">
        <v>2005</v>
      </c>
      <c r="C211" s="17">
        <v>2010</v>
      </c>
      <c r="D211" s="19">
        <v>2010</v>
      </c>
      <c r="E211" s="20">
        <v>2006</v>
      </c>
      <c r="F211" s="21">
        <v>2008</v>
      </c>
      <c r="G211" s="22"/>
      <c r="H211" s="23"/>
      <c r="I211" s="24"/>
      <c r="J211" s="25"/>
      <c r="K211" s="23"/>
      <c r="L211" s="26"/>
      <c r="M211" s="27">
        <v>2010</v>
      </c>
      <c r="N211" s="20">
        <v>2010</v>
      </c>
      <c r="O211" s="2" t="s">
        <v>86</v>
      </c>
    </row>
    <row r="212" spans="1:15" x14ac:dyDescent="0.25">
      <c r="A212" s="2" t="s">
        <v>211</v>
      </c>
      <c r="B212" s="18">
        <v>0</v>
      </c>
      <c r="C212" s="17">
        <v>0</v>
      </c>
      <c r="D212" s="19">
        <v>0</v>
      </c>
      <c r="E212" s="20">
        <v>0</v>
      </c>
      <c r="F212" s="21">
        <v>0</v>
      </c>
      <c r="G212" s="22">
        <v>0</v>
      </c>
      <c r="H212" s="23">
        <v>0</v>
      </c>
      <c r="I212" s="24">
        <v>0</v>
      </c>
      <c r="J212" s="25">
        <v>0</v>
      </c>
      <c r="K212" s="23">
        <v>0</v>
      </c>
      <c r="L212" s="26">
        <v>0</v>
      </c>
      <c r="M212" s="27">
        <v>0</v>
      </c>
      <c r="N212" s="20">
        <v>0</v>
      </c>
      <c r="O212" s="2" t="s">
        <v>211</v>
      </c>
    </row>
    <row r="213" spans="1:15" x14ac:dyDescent="0.25">
      <c r="A213" s="2" t="s">
        <v>126</v>
      </c>
      <c r="B213" s="18">
        <v>2002</v>
      </c>
      <c r="C213" s="17">
        <v>2002</v>
      </c>
      <c r="D213" s="19">
        <v>2008</v>
      </c>
      <c r="E213" s="20">
        <v>2010</v>
      </c>
      <c r="F213" s="21">
        <v>2010</v>
      </c>
      <c r="G213" s="22"/>
      <c r="H213" s="23"/>
      <c r="I213" s="24"/>
      <c r="J213" s="25"/>
      <c r="K213" s="23"/>
      <c r="L213" s="26"/>
      <c r="M213" s="27">
        <v>2009</v>
      </c>
      <c r="N213" s="20">
        <v>2007</v>
      </c>
      <c r="O213" s="2" t="s">
        <v>126</v>
      </c>
    </row>
    <row r="214" spans="1:15" x14ac:dyDescent="0.25">
      <c r="A214" s="2" t="s">
        <v>212</v>
      </c>
      <c r="B214" s="18">
        <v>22</v>
      </c>
      <c r="C214" s="17">
        <v>8</v>
      </c>
      <c r="D214" s="19">
        <v>22</v>
      </c>
      <c r="E214" s="20">
        <v>22</v>
      </c>
      <c r="F214" s="21">
        <v>8</v>
      </c>
      <c r="G214" s="22">
        <v>0</v>
      </c>
      <c r="H214" s="23">
        <v>0</v>
      </c>
      <c r="I214" s="24">
        <v>0</v>
      </c>
      <c r="J214" s="25">
        <v>0</v>
      </c>
      <c r="K214" s="23">
        <v>0</v>
      </c>
      <c r="L214" s="26">
        <v>0</v>
      </c>
      <c r="M214" s="27">
        <v>2</v>
      </c>
      <c r="N214" s="20">
        <v>16</v>
      </c>
      <c r="O214" s="2" t="s">
        <v>212</v>
      </c>
    </row>
    <row r="215" spans="1:15" x14ac:dyDescent="0.25">
      <c r="A215" s="50" t="s">
        <v>89</v>
      </c>
      <c r="B215" s="51">
        <v>38407</v>
      </c>
      <c r="C215" s="52">
        <v>40191</v>
      </c>
      <c r="D215" s="53">
        <v>38407</v>
      </c>
      <c r="E215" s="54">
        <v>38413</v>
      </c>
      <c r="F215" s="55">
        <v>39545</v>
      </c>
      <c r="G215" s="56"/>
      <c r="H215" s="57"/>
      <c r="I215" s="58"/>
      <c r="J215" s="59"/>
      <c r="K215" s="57"/>
      <c r="L215" s="60"/>
      <c r="M215" s="61">
        <v>40510</v>
      </c>
      <c r="N215" s="54">
        <v>40531</v>
      </c>
      <c r="O215" s="50" t="s">
        <v>89</v>
      </c>
    </row>
    <row r="216" spans="1:15" x14ac:dyDescent="0.25">
      <c r="A216" s="2" t="s">
        <v>388</v>
      </c>
      <c r="B216" s="18">
        <f>SUM(C216:N216)</f>
        <v>14</v>
      </c>
      <c r="C216" s="17">
        <v>4</v>
      </c>
      <c r="D216" s="19">
        <v>4</v>
      </c>
      <c r="E216" s="20">
        <v>2</v>
      </c>
      <c r="F216" s="21">
        <v>1</v>
      </c>
      <c r="G216" s="22">
        <v>0</v>
      </c>
      <c r="H216" s="23">
        <v>0</v>
      </c>
      <c r="I216" s="24">
        <v>0</v>
      </c>
      <c r="J216" s="25">
        <v>0</v>
      </c>
      <c r="K216" s="23">
        <v>0</v>
      </c>
      <c r="L216" s="26">
        <v>0</v>
      </c>
      <c r="M216" s="27">
        <v>1</v>
      </c>
      <c r="N216" s="20">
        <v>2</v>
      </c>
      <c r="O216" s="2" t="s">
        <v>388</v>
      </c>
    </row>
    <row r="217" spans="1:15" x14ac:dyDescent="0.25">
      <c r="A217" s="15" t="s">
        <v>214</v>
      </c>
      <c r="B217" s="16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 t="s">
        <v>214</v>
      </c>
    </row>
    <row r="218" spans="1:15" x14ac:dyDescent="0.25">
      <c r="A218" s="279" t="s">
        <v>215</v>
      </c>
      <c r="B218" s="280">
        <f>SUM(C218:N218)</f>
        <v>17.555555555555557</v>
      </c>
      <c r="C218" s="281">
        <v>2</v>
      </c>
      <c r="D218" s="282">
        <v>0</v>
      </c>
      <c r="E218" s="283">
        <v>0</v>
      </c>
      <c r="F218" s="284">
        <v>4</v>
      </c>
      <c r="G218" s="285">
        <v>1</v>
      </c>
      <c r="H218" s="286">
        <v>3</v>
      </c>
      <c r="I218" s="287">
        <v>0.55555555555555558</v>
      </c>
      <c r="J218" s="288">
        <v>0</v>
      </c>
      <c r="K218" s="286">
        <v>2</v>
      </c>
      <c r="L218" s="289">
        <v>0</v>
      </c>
      <c r="M218" s="290">
        <v>1</v>
      </c>
      <c r="N218" s="283">
        <v>4</v>
      </c>
      <c r="O218" s="279" t="s">
        <v>215</v>
      </c>
    </row>
    <row r="219" spans="1:15" x14ac:dyDescent="0.25">
      <c r="A219" s="291" t="s">
        <v>216</v>
      </c>
      <c r="B219" s="269">
        <f>SUM(C219:N219)</f>
        <v>14.777777777777777</v>
      </c>
      <c r="C219" s="292">
        <v>1.3333333333333333</v>
      </c>
      <c r="D219" s="293">
        <v>1.2222222222222223</v>
      </c>
      <c r="E219" s="294">
        <v>1.8888888888888888</v>
      </c>
      <c r="F219" s="295">
        <v>1.4444444444444444</v>
      </c>
      <c r="G219" s="296">
        <v>1.4444444444444444</v>
      </c>
      <c r="H219" s="297">
        <v>0.55555555555555558</v>
      </c>
      <c r="I219" s="298">
        <v>0.55555555555555558</v>
      </c>
      <c r="J219" s="299">
        <v>0.44444444444444442</v>
      </c>
      <c r="K219" s="297">
        <v>1.6666666666666667</v>
      </c>
      <c r="L219" s="300">
        <v>1.3333333333333333</v>
      </c>
      <c r="M219" s="301">
        <v>1.2222222222222223</v>
      </c>
      <c r="N219" s="294">
        <v>1.6666666666666667</v>
      </c>
      <c r="O219" s="291" t="s">
        <v>216</v>
      </c>
    </row>
    <row r="220" spans="1:15" x14ac:dyDescent="0.25">
      <c r="A220" s="2"/>
      <c r="B220" s="18"/>
      <c r="C220" s="247">
        <f t="shared" ref="C220:N220" si="11">(C219*8+C218)/9</f>
        <v>1.4074074074074074</v>
      </c>
      <c r="D220" s="248">
        <f t="shared" si="11"/>
        <v>1.0864197530864199</v>
      </c>
      <c r="E220" s="249">
        <f t="shared" si="11"/>
        <v>1.6790123456790123</v>
      </c>
      <c r="F220" s="250">
        <f t="shared" si="11"/>
        <v>1.728395061728395</v>
      </c>
      <c r="G220" s="251">
        <f t="shared" si="11"/>
        <v>1.3950617283950617</v>
      </c>
      <c r="H220" s="252">
        <f t="shared" si="11"/>
        <v>0.8271604938271605</v>
      </c>
      <c r="I220" s="253">
        <f t="shared" si="11"/>
        <v>0.55555555555555558</v>
      </c>
      <c r="J220" s="254">
        <f t="shared" si="11"/>
        <v>0.39506172839506171</v>
      </c>
      <c r="K220" s="252">
        <f t="shared" si="11"/>
        <v>1.7037037037037037</v>
      </c>
      <c r="L220" s="255">
        <f t="shared" si="11"/>
        <v>1.1851851851851851</v>
      </c>
      <c r="M220" s="256">
        <f t="shared" si="11"/>
        <v>1.1975308641975309</v>
      </c>
      <c r="N220" s="249">
        <f t="shared" si="11"/>
        <v>1.9259259259259263</v>
      </c>
      <c r="O220" s="2"/>
    </row>
    <row r="221" spans="1:15" x14ac:dyDescent="0.25">
      <c r="A221" s="2" t="s">
        <v>217</v>
      </c>
      <c r="B221" s="18">
        <v>25</v>
      </c>
      <c r="C221" s="17">
        <v>6</v>
      </c>
      <c r="D221" s="19">
        <v>3</v>
      </c>
      <c r="E221" s="20">
        <v>5</v>
      </c>
      <c r="F221" s="21">
        <v>4</v>
      </c>
      <c r="G221" s="22">
        <v>4</v>
      </c>
      <c r="H221" s="23">
        <v>3</v>
      </c>
      <c r="I221" s="24">
        <v>1</v>
      </c>
      <c r="J221" s="25">
        <v>2</v>
      </c>
      <c r="K221" s="23">
        <v>3</v>
      </c>
      <c r="L221" s="26">
        <v>3</v>
      </c>
      <c r="M221" s="27">
        <v>5</v>
      </c>
      <c r="N221" s="20">
        <v>4</v>
      </c>
      <c r="O221" s="2" t="s">
        <v>217</v>
      </c>
    </row>
    <row r="222" spans="1:15" x14ac:dyDescent="0.25">
      <c r="A222" s="2" t="s">
        <v>86</v>
      </c>
      <c r="B222" s="18">
        <v>2001</v>
      </c>
      <c r="C222" s="17">
        <v>2001</v>
      </c>
      <c r="D222" s="19">
        <v>2001</v>
      </c>
      <c r="E222" s="20">
        <v>2005</v>
      </c>
      <c r="F222" s="21">
        <v>2010</v>
      </c>
      <c r="G222" s="22">
        <v>2001</v>
      </c>
      <c r="H222" s="23">
        <v>2010</v>
      </c>
      <c r="I222" s="24">
        <v>2006</v>
      </c>
      <c r="J222" s="25">
        <v>2001</v>
      </c>
      <c r="K222" s="23">
        <v>2009</v>
      </c>
      <c r="L222" s="26">
        <v>2008</v>
      </c>
      <c r="M222" s="27">
        <v>2002</v>
      </c>
      <c r="N222" s="20">
        <v>2010</v>
      </c>
      <c r="O222" s="2" t="s">
        <v>86</v>
      </c>
    </row>
    <row r="223" spans="1:15" x14ac:dyDescent="0.25">
      <c r="A223" s="2" t="s">
        <v>218</v>
      </c>
      <c r="B223" s="18">
        <v>11</v>
      </c>
      <c r="C223" s="17">
        <v>0</v>
      </c>
      <c r="D223" s="19">
        <v>0</v>
      </c>
      <c r="E223" s="20">
        <v>0</v>
      </c>
      <c r="F223" s="21">
        <v>0</v>
      </c>
      <c r="G223" s="22">
        <v>0</v>
      </c>
      <c r="H223" s="23">
        <v>0</v>
      </c>
      <c r="I223" s="24">
        <v>0</v>
      </c>
      <c r="J223" s="25">
        <v>0</v>
      </c>
      <c r="K223" s="23">
        <v>1</v>
      </c>
      <c r="L223" s="26">
        <v>0</v>
      </c>
      <c r="M223" s="27">
        <v>0</v>
      </c>
      <c r="N223" s="20">
        <v>1</v>
      </c>
      <c r="O223" s="2" t="s">
        <v>218</v>
      </c>
    </row>
    <row r="224" spans="1:15" ht="15.75" thickBot="1" x14ac:dyDescent="0.3">
      <c r="A224" s="128" t="s">
        <v>86</v>
      </c>
      <c r="B224" s="89">
        <v>2005</v>
      </c>
      <c r="C224" s="90">
        <v>2005</v>
      </c>
      <c r="D224" s="91">
        <v>2010</v>
      </c>
      <c r="E224" s="92">
        <v>2010</v>
      </c>
      <c r="F224" s="93">
        <v>2004</v>
      </c>
      <c r="G224" s="94">
        <v>2002</v>
      </c>
      <c r="H224" s="95">
        <v>2007</v>
      </c>
      <c r="I224" s="96">
        <v>2008</v>
      </c>
      <c r="J224" s="97">
        <v>2010</v>
      </c>
      <c r="K224" s="95">
        <v>2002</v>
      </c>
      <c r="L224" s="98">
        <v>2010</v>
      </c>
      <c r="M224" s="99">
        <v>2008</v>
      </c>
      <c r="N224" s="92">
        <v>2009</v>
      </c>
      <c r="O224" s="128" t="s">
        <v>86</v>
      </c>
    </row>
    <row r="225" spans="1:15" ht="15.75" thickTop="1" x14ac:dyDescent="0.25">
      <c r="A225" s="62" t="s">
        <v>219</v>
      </c>
      <c r="B225" s="63">
        <f>SUM(C225:N225)</f>
        <v>5</v>
      </c>
      <c r="C225" s="64">
        <v>1</v>
      </c>
      <c r="D225" s="65">
        <v>0</v>
      </c>
      <c r="E225" s="66">
        <v>1</v>
      </c>
      <c r="F225" s="67">
        <v>0</v>
      </c>
      <c r="G225" s="68">
        <v>2</v>
      </c>
      <c r="H225" s="69">
        <v>0</v>
      </c>
      <c r="I225" s="70">
        <v>0</v>
      </c>
      <c r="J225" s="219">
        <v>0</v>
      </c>
      <c r="K225" s="69">
        <v>0</v>
      </c>
      <c r="L225" s="72">
        <v>0</v>
      </c>
      <c r="M225" s="73">
        <v>1</v>
      </c>
      <c r="N225" s="66">
        <v>0</v>
      </c>
      <c r="O225" s="62" t="s">
        <v>219</v>
      </c>
    </row>
    <row r="226" spans="1:15" x14ac:dyDescent="0.25">
      <c r="A226" s="2" t="s">
        <v>220</v>
      </c>
      <c r="B226" s="18">
        <f>SUM(C226:N226)</f>
        <v>58</v>
      </c>
      <c r="C226" s="17">
        <v>5</v>
      </c>
      <c r="D226" s="19">
        <v>6</v>
      </c>
      <c r="E226" s="20">
        <v>5</v>
      </c>
      <c r="F226" s="21">
        <v>4</v>
      </c>
      <c r="G226" s="22">
        <v>3</v>
      </c>
      <c r="H226" s="23">
        <v>4</v>
      </c>
      <c r="I226" s="24">
        <v>4</v>
      </c>
      <c r="J226" s="25">
        <v>4</v>
      </c>
      <c r="K226" s="23">
        <v>5</v>
      </c>
      <c r="L226" s="26">
        <v>6</v>
      </c>
      <c r="M226" s="27">
        <v>6</v>
      </c>
      <c r="N226" s="20">
        <v>6</v>
      </c>
      <c r="O226" s="2" t="s">
        <v>220</v>
      </c>
    </row>
    <row r="227" spans="1:15" x14ac:dyDescent="0.25">
      <c r="A227" s="15" t="s">
        <v>221</v>
      </c>
      <c r="B227" s="16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 t="s">
        <v>221</v>
      </c>
    </row>
    <row r="228" spans="1:15" x14ac:dyDescent="0.25">
      <c r="A228" s="3" t="s">
        <v>222</v>
      </c>
      <c r="B228" s="4"/>
      <c r="C228" s="5">
        <v>28.1</v>
      </c>
      <c r="D228" s="6">
        <v>52.9</v>
      </c>
      <c r="E228" s="7">
        <v>47.2</v>
      </c>
      <c r="F228" s="8">
        <v>38.9</v>
      </c>
      <c r="G228" s="229">
        <v>36</v>
      </c>
      <c r="H228" s="10">
        <v>31</v>
      </c>
      <c r="I228" s="11">
        <v>31</v>
      </c>
      <c r="J228" s="230">
        <v>39.6</v>
      </c>
      <c r="K228" s="10">
        <v>35.299999999999997</v>
      </c>
      <c r="L228" s="13">
        <v>32.6</v>
      </c>
      <c r="M228" s="14">
        <v>51.5</v>
      </c>
      <c r="N228" s="7">
        <v>37.4</v>
      </c>
      <c r="O228" s="3" t="s">
        <v>222</v>
      </c>
    </row>
    <row r="229" spans="1:15" x14ac:dyDescent="0.25">
      <c r="A229" s="36" t="s">
        <v>223</v>
      </c>
      <c r="B229" s="18">
        <v>77.400000000000006</v>
      </c>
      <c r="C229" s="17">
        <v>77.400000000000006</v>
      </c>
      <c r="D229" s="19">
        <v>55.4</v>
      </c>
      <c r="E229" s="20">
        <v>79.2</v>
      </c>
      <c r="F229" s="21">
        <v>48.6</v>
      </c>
      <c r="G229" s="177">
        <v>70.2</v>
      </c>
      <c r="H229" s="23">
        <v>56.88</v>
      </c>
      <c r="I229" s="24">
        <v>48.6</v>
      </c>
      <c r="J229" s="221">
        <v>44.28</v>
      </c>
      <c r="K229" s="23">
        <v>51.5</v>
      </c>
      <c r="L229" s="300">
        <v>42</v>
      </c>
      <c r="M229" s="27">
        <v>51.5</v>
      </c>
      <c r="N229" s="222">
        <v>64.099999999999994</v>
      </c>
      <c r="O229" s="36" t="s">
        <v>223</v>
      </c>
    </row>
    <row r="230" spans="1:15" ht="15.75" thickBot="1" x14ac:dyDescent="0.3">
      <c r="A230" s="178" t="s">
        <v>89</v>
      </c>
      <c r="B230" s="51">
        <v>39100</v>
      </c>
      <c r="C230" s="52">
        <v>39100</v>
      </c>
      <c r="D230" s="53">
        <v>38025</v>
      </c>
      <c r="E230" s="54">
        <v>39145</v>
      </c>
      <c r="F230" s="55">
        <v>38105</v>
      </c>
      <c r="G230" s="56">
        <v>38857</v>
      </c>
      <c r="H230" s="57">
        <v>39252</v>
      </c>
      <c r="I230" s="58">
        <v>39996</v>
      </c>
      <c r="J230" s="59">
        <v>38946</v>
      </c>
      <c r="K230" s="57">
        <v>40060</v>
      </c>
      <c r="L230" s="60">
        <v>38650</v>
      </c>
      <c r="M230" s="61">
        <v>40493</v>
      </c>
      <c r="N230" s="54">
        <v>39081</v>
      </c>
      <c r="O230" s="178" t="s">
        <v>86</v>
      </c>
    </row>
    <row r="231" spans="1:15" ht="15.75" thickTop="1" x14ac:dyDescent="0.25">
      <c r="A231" s="62" t="s">
        <v>224</v>
      </c>
      <c r="B231" s="63"/>
      <c r="C231" s="64">
        <v>61.2</v>
      </c>
      <c r="D231" s="65">
        <v>111.6</v>
      </c>
      <c r="E231" s="66">
        <v>86.4</v>
      </c>
      <c r="F231" s="67">
        <v>72</v>
      </c>
      <c r="G231" s="68">
        <v>64.8</v>
      </c>
      <c r="H231" s="69">
        <v>57.6</v>
      </c>
      <c r="I231" s="70">
        <v>69.5</v>
      </c>
      <c r="J231" s="71">
        <v>74.5</v>
      </c>
      <c r="K231" s="69">
        <v>75.599999999999994</v>
      </c>
      <c r="L231" s="72">
        <v>61.5</v>
      </c>
      <c r="M231" s="73">
        <v>87.5</v>
      </c>
      <c r="N231" s="66">
        <v>69</v>
      </c>
      <c r="O231" s="62" t="s">
        <v>224</v>
      </c>
    </row>
    <row r="232" spans="1:15" x14ac:dyDescent="0.25">
      <c r="A232" s="36" t="s">
        <v>223</v>
      </c>
      <c r="B232" s="18">
        <v>180</v>
      </c>
      <c r="C232" s="17">
        <v>151</v>
      </c>
      <c r="D232" s="19">
        <v>151</v>
      </c>
      <c r="E232" s="20">
        <v>126</v>
      </c>
      <c r="F232" s="21">
        <v>180</v>
      </c>
      <c r="G232" s="22">
        <v>133</v>
      </c>
      <c r="H232" s="23">
        <v>108</v>
      </c>
      <c r="I232" s="24">
        <v>97</v>
      </c>
      <c r="J232" s="25">
        <v>108</v>
      </c>
      <c r="K232" s="23">
        <v>108</v>
      </c>
      <c r="L232" s="26">
        <v>180</v>
      </c>
      <c r="M232" s="27">
        <v>122</v>
      </c>
      <c r="N232" s="20">
        <v>148</v>
      </c>
      <c r="O232" s="36" t="s">
        <v>223</v>
      </c>
    </row>
    <row r="233" spans="1:15" x14ac:dyDescent="0.25">
      <c r="A233" s="36" t="s">
        <v>86</v>
      </c>
      <c r="B233" s="18">
        <v>1949</v>
      </c>
      <c r="C233" s="17">
        <v>1966</v>
      </c>
      <c r="D233" s="19">
        <v>1990</v>
      </c>
      <c r="E233" s="20">
        <v>1984</v>
      </c>
      <c r="F233" s="21">
        <v>1949</v>
      </c>
      <c r="G233" s="22">
        <v>1949</v>
      </c>
      <c r="H233" s="23">
        <v>1993</v>
      </c>
      <c r="I233" s="80" t="s">
        <v>99</v>
      </c>
      <c r="J233" s="25">
        <v>1949</v>
      </c>
      <c r="K233" s="23" t="s">
        <v>99</v>
      </c>
      <c r="L233" s="26">
        <v>1949</v>
      </c>
      <c r="M233" s="27" t="s">
        <v>99</v>
      </c>
      <c r="N233" s="20">
        <v>2004</v>
      </c>
      <c r="O233" s="36" t="s">
        <v>86</v>
      </c>
    </row>
    <row r="234" spans="1:15" x14ac:dyDescent="0.25">
      <c r="A234" s="16" t="s">
        <v>225</v>
      </c>
      <c r="B234" s="16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6" t="s">
        <v>225</v>
      </c>
    </row>
    <row r="235" spans="1:15" x14ac:dyDescent="0.25">
      <c r="A235" s="279" t="s">
        <v>389</v>
      </c>
      <c r="B235" s="280">
        <f>SUM(C235:N235)</f>
        <v>75.5</v>
      </c>
      <c r="C235" s="281">
        <v>7.5</v>
      </c>
      <c r="D235" s="282">
        <v>7.5</v>
      </c>
      <c r="E235" s="283">
        <v>5.5</v>
      </c>
      <c r="F235" s="284">
        <v>9</v>
      </c>
      <c r="G235" s="285">
        <v>13</v>
      </c>
      <c r="H235" s="286">
        <v>8</v>
      </c>
      <c r="I235" s="287">
        <v>1</v>
      </c>
      <c r="J235" s="288">
        <v>2.5</v>
      </c>
      <c r="K235" s="286">
        <v>2</v>
      </c>
      <c r="L235" s="289">
        <v>7</v>
      </c>
      <c r="M235" s="290">
        <v>5</v>
      </c>
      <c r="N235" s="283">
        <v>7.5</v>
      </c>
      <c r="O235" s="279" t="s">
        <v>389</v>
      </c>
    </row>
    <row r="236" spans="1:15" x14ac:dyDescent="0.25">
      <c r="A236" s="303" t="s">
        <v>227</v>
      </c>
      <c r="B236" s="269">
        <f>SUM(C236:N236)</f>
        <v>23.873333333333331</v>
      </c>
      <c r="C236" s="292">
        <v>0.88888888888888884</v>
      </c>
      <c r="D236" s="293">
        <v>2.3888888888888888</v>
      </c>
      <c r="E236" s="294">
        <v>2.4444444444444446</v>
      </c>
      <c r="F236" s="295">
        <v>3.5577777777777775</v>
      </c>
      <c r="G236" s="296">
        <v>2.3355555555555556</v>
      </c>
      <c r="H236" s="297">
        <v>2.9466666666666668</v>
      </c>
      <c r="I236" s="298">
        <v>0.44444444444444442</v>
      </c>
      <c r="J236" s="299">
        <v>1.4444444444444444</v>
      </c>
      <c r="K236" s="297">
        <v>2.1688888888888886</v>
      </c>
      <c r="L236" s="300">
        <v>1.3355555555555556</v>
      </c>
      <c r="M236" s="301">
        <v>1.64</v>
      </c>
      <c r="N236" s="294">
        <v>2.2777777777777777</v>
      </c>
      <c r="O236" s="303" t="s">
        <v>227</v>
      </c>
    </row>
    <row r="237" spans="1:15" x14ac:dyDescent="0.25">
      <c r="A237" s="36" t="s">
        <v>228</v>
      </c>
      <c r="B237" s="18" t="s">
        <v>499</v>
      </c>
      <c r="C237" s="304" t="s">
        <v>500</v>
      </c>
      <c r="D237" s="32" t="s">
        <v>406</v>
      </c>
      <c r="E237" s="33" t="s">
        <v>501</v>
      </c>
      <c r="F237" s="34" t="s">
        <v>502</v>
      </c>
      <c r="G237" s="22" t="s">
        <v>503</v>
      </c>
      <c r="H237" s="23" t="s">
        <v>504</v>
      </c>
      <c r="I237" s="24" t="s">
        <v>234</v>
      </c>
      <c r="J237" s="85" t="s">
        <v>445</v>
      </c>
      <c r="K237" s="271" t="s">
        <v>444</v>
      </c>
      <c r="L237" s="37" t="s">
        <v>505</v>
      </c>
      <c r="M237" s="276" t="s">
        <v>506</v>
      </c>
      <c r="N237" s="33" t="s">
        <v>500</v>
      </c>
      <c r="O237" s="36" t="s">
        <v>228</v>
      </c>
    </row>
    <row r="238" spans="1:15" ht="15.75" thickBot="1" x14ac:dyDescent="0.3">
      <c r="A238" s="152" t="s">
        <v>239</v>
      </c>
      <c r="B238" s="89" t="s">
        <v>240</v>
      </c>
      <c r="C238" s="90" t="s">
        <v>464</v>
      </c>
      <c r="D238" s="91" t="s">
        <v>464</v>
      </c>
      <c r="E238" s="92" t="s">
        <v>241</v>
      </c>
      <c r="F238" s="93" t="s">
        <v>354</v>
      </c>
      <c r="G238" s="94" t="s">
        <v>244</v>
      </c>
      <c r="H238" s="95" t="s">
        <v>244</v>
      </c>
      <c r="I238" s="96" t="s">
        <v>483</v>
      </c>
      <c r="J238" s="273" t="s">
        <v>483</v>
      </c>
      <c r="K238" s="95" t="s">
        <v>353</v>
      </c>
      <c r="L238" s="98" t="s">
        <v>353</v>
      </c>
      <c r="M238" s="99" t="s">
        <v>483</v>
      </c>
      <c r="N238" s="92" t="s">
        <v>242</v>
      </c>
      <c r="O238" s="152" t="s">
        <v>239</v>
      </c>
    </row>
    <row r="239" spans="1:15" ht="15.75" thickTop="1" x14ac:dyDescent="0.25">
      <c r="A239" s="305" t="s">
        <v>396</v>
      </c>
      <c r="B239" s="154">
        <f>SUM(C239:N239)</f>
        <v>1</v>
      </c>
      <c r="C239" s="306">
        <v>0.5</v>
      </c>
      <c r="D239" s="307">
        <v>0</v>
      </c>
      <c r="E239" s="308">
        <v>0</v>
      </c>
      <c r="F239" s="309">
        <v>0</v>
      </c>
      <c r="G239" s="310">
        <v>0</v>
      </c>
      <c r="H239" s="311">
        <v>0</v>
      </c>
      <c r="I239" s="312">
        <v>0</v>
      </c>
      <c r="J239" s="313">
        <v>0</v>
      </c>
      <c r="K239" s="311">
        <v>0</v>
      </c>
      <c r="L239" s="314">
        <v>0</v>
      </c>
      <c r="M239" s="315">
        <v>0</v>
      </c>
      <c r="N239" s="308">
        <v>0.5</v>
      </c>
      <c r="O239" s="305" t="s">
        <v>396</v>
      </c>
    </row>
    <row r="240" spans="1:15" x14ac:dyDescent="0.25">
      <c r="A240" s="303" t="s">
        <v>248</v>
      </c>
      <c r="B240" s="269">
        <f>SUM(C240:N240)</f>
        <v>20.062222222222221</v>
      </c>
      <c r="C240" s="292">
        <v>0.88888888888888884</v>
      </c>
      <c r="D240" s="293">
        <v>2.0022222222222221</v>
      </c>
      <c r="E240" s="294">
        <v>3.22</v>
      </c>
      <c r="F240" s="295">
        <v>4.2777777777777777</v>
      </c>
      <c r="G240" s="296">
        <v>2.0533333333333332</v>
      </c>
      <c r="H240" s="297">
        <v>0.94666666666666666</v>
      </c>
      <c r="I240" s="298">
        <v>0.3888888888888889</v>
      </c>
      <c r="J240" s="299">
        <v>1.6133333333333333</v>
      </c>
      <c r="K240" s="297">
        <v>1.4466666666666665</v>
      </c>
      <c r="L240" s="300">
        <v>0.77999999999999992</v>
      </c>
      <c r="M240" s="301">
        <v>0.33333333333333331</v>
      </c>
      <c r="N240" s="294">
        <v>2.1111111111111112</v>
      </c>
      <c r="O240" s="303" t="s">
        <v>248</v>
      </c>
    </row>
    <row r="241" spans="1:15" x14ac:dyDescent="0.25">
      <c r="A241" s="36" t="s">
        <v>249</v>
      </c>
      <c r="B241" s="18" t="s">
        <v>250</v>
      </c>
      <c r="C241" s="17" t="s">
        <v>251</v>
      </c>
      <c r="D241" s="19" t="s">
        <v>252</v>
      </c>
      <c r="E241" s="20" t="s">
        <v>253</v>
      </c>
      <c r="F241" s="21" t="s">
        <v>254</v>
      </c>
      <c r="G241" s="22" t="s">
        <v>255</v>
      </c>
      <c r="H241" s="23" t="s">
        <v>256</v>
      </c>
      <c r="I241" s="24" t="s">
        <v>257</v>
      </c>
      <c r="J241" s="25" t="s">
        <v>258</v>
      </c>
      <c r="K241" s="23" t="s">
        <v>259</v>
      </c>
      <c r="L241" s="26" t="s">
        <v>260</v>
      </c>
      <c r="M241" s="27" t="s">
        <v>261</v>
      </c>
      <c r="N241" s="20" t="s">
        <v>262</v>
      </c>
      <c r="O241" s="36" t="s">
        <v>249</v>
      </c>
    </row>
    <row r="242" spans="1:15" ht="15.75" thickBot="1" x14ac:dyDescent="0.3">
      <c r="A242" s="152" t="s">
        <v>263</v>
      </c>
      <c r="B242" s="89" t="s">
        <v>507</v>
      </c>
      <c r="C242" s="90" t="s">
        <v>464</v>
      </c>
      <c r="D242" s="316" t="s">
        <v>508</v>
      </c>
      <c r="E242" s="274" t="s">
        <v>508</v>
      </c>
      <c r="F242" s="317" t="s">
        <v>508</v>
      </c>
      <c r="G242" s="277" t="s">
        <v>508</v>
      </c>
      <c r="H242" s="95" t="s">
        <v>508</v>
      </c>
      <c r="I242" s="96" t="s">
        <v>508</v>
      </c>
      <c r="J242" s="273" t="s">
        <v>508</v>
      </c>
      <c r="K242" s="318" t="s">
        <v>508</v>
      </c>
      <c r="L242" s="319" t="s">
        <v>508</v>
      </c>
      <c r="M242" s="275" t="s">
        <v>508</v>
      </c>
      <c r="N242" s="92" t="s">
        <v>397</v>
      </c>
      <c r="O242" s="152" t="s">
        <v>263</v>
      </c>
    </row>
    <row r="243" spans="1:15" ht="15.75" thickTop="1" x14ac:dyDescent="0.25">
      <c r="A243" s="305" t="s">
        <v>399</v>
      </c>
      <c r="B243" s="154">
        <f>SUM(C243:N243)</f>
        <v>47</v>
      </c>
      <c r="C243" s="306">
        <v>9</v>
      </c>
      <c r="D243" s="307">
        <v>4.5</v>
      </c>
      <c r="E243" s="308">
        <v>5</v>
      </c>
      <c r="F243" s="309">
        <v>5</v>
      </c>
      <c r="G243" s="310">
        <v>2</v>
      </c>
      <c r="H243" s="311">
        <v>0.5</v>
      </c>
      <c r="I243" s="312">
        <v>0</v>
      </c>
      <c r="J243" s="313">
        <v>0</v>
      </c>
      <c r="K243" s="311">
        <v>2</v>
      </c>
      <c r="L243" s="314">
        <v>3</v>
      </c>
      <c r="M243" s="315">
        <v>7</v>
      </c>
      <c r="N243" s="308">
        <v>9</v>
      </c>
      <c r="O243" s="305" t="s">
        <v>357</v>
      </c>
    </row>
    <row r="244" spans="1:15" x14ac:dyDescent="0.25">
      <c r="A244" s="303" t="s">
        <v>269</v>
      </c>
      <c r="B244" s="269">
        <f>SUM(C244:N244)</f>
        <v>38.784444444444446</v>
      </c>
      <c r="C244" s="292">
        <v>2.9977777777777779</v>
      </c>
      <c r="D244" s="293">
        <v>3.6111111111111112</v>
      </c>
      <c r="E244" s="294">
        <v>3.2777777777777777</v>
      </c>
      <c r="F244" s="295">
        <v>3.5555555555555554</v>
      </c>
      <c r="G244" s="296">
        <v>3.4466666666666668</v>
      </c>
      <c r="H244" s="297">
        <v>3.0577777777777779</v>
      </c>
      <c r="I244" s="298">
        <v>1.8888888888888888</v>
      </c>
      <c r="J244" s="299">
        <v>1.6688888888888889</v>
      </c>
      <c r="K244" s="297">
        <v>3.9422222222222225</v>
      </c>
      <c r="L244" s="300">
        <v>4.2777777777777777</v>
      </c>
      <c r="M244" s="301">
        <v>2.0577777777777779</v>
      </c>
      <c r="N244" s="294">
        <v>5.0022222222222226</v>
      </c>
      <c r="O244" s="303" t="s">
        <v>269</v>
      </c>
    </row>
    <row r="245" spans="1:15" x14ac:dyDescent="0.25">
      <c r="A245" s="36" t="s">
        <v>270</v>
      </c>
      <c r="B245" s="18" t="s">
        <v>509</v>
      </c>
      <c r="C245" s="17" t="s">
        <v>425</v>
      </c>
      <c r="D245" s="19" t="s">
        <v>465</v>
      </c>
      <c r="E245" s="20" t="s">
        <v>427</v>
      </c>
      <c r="F245" s="21" t="s">
        <v>449</v>
      </c>
      <c r="G245" s="22" t="s">
        <v>466</v>
      </c>
      <c r="H245" s="23" t="s">
        <v>428</v>
      </c>
      <c r="I245" s="24" t="s">
        <v>428</v>
      </c>
      <c r="J245" s="25" t="s">
        <v>238</v>
      </c>
      <c r="K245" s="23" t="s">
        <v>467</v>
      </c>
      <c r="L245" s="26" t="s">
        <v>276</v>
      </c>
      <c r="M245" s="276" t="s">
        <v>505</v>
      </c>
      <c r="N245" s="33" t="s">
        <v>502</v>
      </c>
      <c r="O245" s="36" t="s">
        <v>270</v>
      </c>
    </row>
    <row r="246" spans="1:15" ht="15.75" thickBot="1" x14ac:dyDescent="0.3">
      <c r="A246" s="152" t="s">
        <v>279</v>
      </c>
      <c r="B246" s="89" t="s">
        <v>280</v>
      </c>
      <c r="C246" s="90" t="s">
        <v>447</v>
      </c>
      <c r="D246" s="91" t="s">
        <v>241</v>
      </c>
      <c r="E246" s="92" t="s">
        <v>246</v>
      </c>
      <c r="F246" s="93" t="s">
        <v>241</v>
      </c>
      <c r="G246" s="94" t="s">
        <v>242</v>
      </c>
      <c r="H246" s="95" t="s">
        <v>510</v>
      </c>
      <c r="I246" s="96" t="s">
        <v>508</v>
      </c>
      <c r="J246" s="273" t="s">
        <v>508</v>
      </c>
      <c r="K246" s="95" t="s">
        <v>245</v>
      </c>
      <c r="L246" s="98" t="s">
        <v>245</v>
      </c>
      <c r="M246" s="99" t="s">
        <v>424</v>
      </c>
      <c r="N246" s="92" t="s">
        <v>401</v>
      </c>
      <c r="O246" s="152" t="s">
        <v>279</v>
      </c>
    </row>
    <row r="247" spans="1:15" ht="15.75" thickTop="1" x14ac:dyDescent="0.25">
      <c r="A247" s="305" t="s">
        <v>402</v>
      </c>
      <c r="B247" s="154">
        <f>SUM(C247:N247)</f>
        <v>36</v>
      </c>
      <c r="C247" s="306">
        <v>2.5</v>
      </c>
      <c r="D247" s="307">
        <v>2.5</v>
      </c>
      <c r="E247" s="308">
        <v>2</v>
      </c>
      <c r="F247" s="309">
        <v>2.5</v>
      </c>
      <c r="G247" s="310">
        <v>1.5</v>
      </c>
      <c r="H247" s="311">
        <v>6.5</v>
      </c>
      <c r="I247" s="312">
        <v>2.5</v>
      </c>
      <c r="J247" s="313">
        <v>0.5</v>
      </c>
      <c r="K247" s="311">
        <v>6</v>
      </c>
      <c r="L247" s="314">
        <v>5</v>
      </c>
      <c r="M247" s="315">
        <v>2</v>
      </c>
      <c r="N247" s="308">
        <v>2.5</v>
      </c>
      <c r="O247" s="305" t="s">
        <v>402</v>
      </c>
    </row>
    <row r="248" spans="1:15" x14ac:dyDescent="0.25">
      <c r="A248" s="303" t="s">
        <v>282</v>
      </c>
      <c r="B248" s="269">
        <f>SUM(C248:N248)</f>
        <v>34.564444444444447</v>
      </c>
      <c r="C248" s="292">
        <v>4.666666666666667</v>
      </c>
      <c r="D248" s="293">
        <v>2.6133333333333333</v>
      </c>
      <c r="E248" s="294">
        <v>3.0555555555555554</v>
      </c>
      <c r="F248" s="295">
        <v>2.5555555555555554</v>
      </c>
      <c r="G248" s="296">
        <v>2</v>
      </c>
      <c r="H248" s="297">
        <v>1.78</v>
      </c>
      <c r="I248" s="298">
        <v>2.2799999999999998</v>
      </c>
      <c r="J248" s="299">
        <v>1.6133333333333333</v>
      </c>
      <c r="K248" s="297">
        <v>2.3866666666666667</v>
      </c>
      <c r="L248" s="300">
        <v>4.8888888888888893</v>
      </c>
      <c r="M248" s="301">
        <v>3.8888888888888888</v>
      </c>
      <c r="N248" s="294">
        <v>2.8355555555555556</v>
      </c>
      <c r="O248" s="303" t="s">
        <v>282</v>
      </c>
    </row>
    <row r="249" spans="1:15" x14ac:dyDescent="0.25">
      <c r="A249" s="36" t="s">
        <v>283</v>
      </c>
      <c r="B249" s="18" t="s">
        <v>284</v>
      </c>
      <c r="C249" s="17" t="s">
        <v>429</v>
      </c>
      <c r="D249" s="19" t="s">
        <v>451</v>
      </c>
      <c r="E249" s="20" t="s">
        <v>391</v>
      </c>
      <c r="F249" s="34" t="s">
        <v>484</v>
      </c>
      <c r="G249" s="22" t="s">
        <v>469</v>
      </c>
      <c r="H249" s="23" t="s">
        <v>511</v>
      </c>
      <c r="I249" s="24" t="s">
        <v>358</v>
      </c>
      <c r="J249" s="85" t="s">
        <v>485</v>
      </c>
      <c r="K249" s="23" t="s">
        <v>431</v>
      </c>
      <c r="L249" s="26" t="s">
        <v>427</v>
      </c>
      <c r="M249" s="27" t="s">
        <v>259</v>
      </c>
      <c r="N249" s="20" t="s">
        <v>453</v>
      </c>
      <c r="O249" s="36" t="s">
        <v>283</v>
      </c>
    </row>
    <row r="250" spans="1:15" ht="15.75" thickBot="1" x14ac:dyDescent="0.3">
      <c r="A250" s="152" t="s">
        <v>287</v>
      </c>
      <c r="B250" s="89" t="s">
        <v>288</v>
      </c>
      <c r="C250" s="90" t="s">
        <v>454</v>
      </c>
      <c r="D250" s="91" t="s">
        <v>353</v>
      </c>
      <c r="E250" s="274" t="s">
        <v>486</v>
      </c>
      <c r="F250" s="93" t="s">
        <v>432</v>
      </c>
      <c r="G250" s="94" t="s">
        <v>242</v>
      </c>
      <c r="H250" s="95" t="s">
        <v>464</v>
      </c>
      <c r="I250" s="96" t="s">
        <v>242</v>
      </c>
      <c r="J250" s="97" t="s">
        <v>242</v>
      </c>
      <c r="K250" s="95" t="s">
        <v>246</v>
      </c>
      <c r="L250" s="98" t="s">
        <v>235</v>
      </c>
      <c r="M250" s="99" t="s">
        <v>245</v>
      </c>
      <c r="N250" s="92" t="s">
        <v>245</v>
      </c>
      <c r="O250" s="152" t="s">
        <v>287</v>
      </c>
    </row>
    <row r="251" spans="1:15" ht="15.75" thickTop="1" x14ac:dyDescent="0.25">
      <c r="A251" s="305" t="s">
        <v>404</v>
      </c>
      <c r="B251" s="154">
        <f>SUM(C251:N251)</f>
        <v>30</v>
      </c>
      <c r="C251" s="306">
        <v>2</v>
      </c>
      <c r="D251" s="307">
        <v>4</v>
      </c>
      <c r="E251" s="308">
        <v>3</v>
      </c>
      <c r="F251" s="309">
        <v>2.5</v>
      </c>
      <c r="G251" s="310">
        <v>0.5</v>
      </c>
      <c r="H251" s="311">
        <v>3.5</v>
      </c>
      <c r="I251" s="312">
        <v>1</v>
      </c>
      <c r="J251" s="313">
        <v>1</v>
      </c>
      <c r="K251" s="311">
        <v>1.5</v>
      </c>
      <c r="L251" s="314">
        <v>6</v>
      </c>
      <c r="M251" s="315">
        <v>3</v>
      </c>
      <c r="N251" s="308">
        <v>2</v>
      </c>
      <c r="O251" s="305" t="s">
        <v>404</v>
      </c>
    </row>
    <row r="252" spans="1:15" x14ac:dyDescent="0.25">
      <c r="A252" s="303" t="s">
        <v>290</v>
      </c>
      <c r="B252" s="269">
        <f>SUM(C252:N252)</f>
        <v>49.337777777777774</v>
      </c>
      <c r="C252" s="292">
        <v>6.4466666666666663</v>
      </c>
      <c r="D252" s="293">
        <v>2.9444444444444446</v>
      </c>
      <c r="E252" s="294">
        <v>4</v>
      </c>
      <c r="F252" s="295">
        <v>3.0022222222222221</v>
      </c>
      <c r="G252" s="296">
        <v>3.3333333333333335</v>
      </c>
      <c r="H252" s="297">
        <v>2.2777777777777777</v>
      </c>
      <c r="I252" s="298">
        <v>2.5555555555555554</v>
      </c>
      <c r="J252" s="299">
        <v>3.3333333333333335</v>
      </c>
      <c r="K252" s="297">
        <v>3.5</v>
      </c>
      <c r="L252" s="300">
        <v>6.1111111111111107</v>
      </c>
      <c r="M252" s="301">
        <v>6.666666666666667</v>
      </c>
      <c r="N252" s="294">
        <v>5.166666666666667</v>
      </c>
      <c r="O252" s="303" t="s">
        <v>290</v>
      </c>
    </row>
    <row r="253" spans="1:15" x14ac:dyDescent="0.25">
      <c r="A253" s="36" t="s">
        <v>291</v>
      </c>
      <c r="B253" s="18" t="s">
        <v>405</v>
      </c>
      <c r="C253" s="17" t="s">
        <v>467</v>
      </c>
      <c r="D253" s="19" t="s">
        <v>471</v>
      </c>
      <c r="E253" s="33" t="s">
        <v>472</v>
      </c>
      <c r="F253" s="34" t="s">
        <v>487</v>
      </c>
      <c r="G253" s="22" t="s">
        <v>403</v>
      </c>
      <c r="H253" s="23" t="s">
        <v>487</v>
      </c>
      <c r="I253" s="24" t="s">
        <v>453</v>
      </c>
      <c r="J253" s="85" t="s">
        <v>473</v>
      </c>
      <c r="K253" s="271" t="s">
        <v>488</v>
      </c>
      <c r="L253" s="26" t="s">
        <v>409</v>
      </c>
      <c r="M253" s="276" t="s">
        <v>489</v>
      </c>
      <c r="N253" s="20" t="s">
        <v>435</v>
      </c>
      <c r="O253" s="36" t="s">
        <v>291</v>
      </c>
    </row>
    <row r="254" spans="1:15" ht="15.75" thickBot="1" x14ac:dyDescent="0.3">
      <c r="A254" s="152" t="s">
        <v>295</v>
      </c>
      <c r="B254" s="89" t="s">
        <v>296</v>
      </c>
      <c r="C254" s="278" t="s">
        <v>512</v>
      </c>
      <c r="D254" s="91" t="s">
        <v>354</v>
      </c>
      <c r="E254" s="92" t="s">
        <v>366</v>
      </c>
      <c r="F254" s="93" t="s">
        <v>448</v>
      </c>
      <c r="G254" s="94" t="s">
        <v>510</v>
      </c>
      <c r="H254" s="95" t="s">
        <v>242</v>
      </c>
      <c r="I254" s="96" t="s">
        <v>354</v>
      </c>
      <c r="J254" s="97" t="s">
        <v>242</v>
      </c>
      <c r="K254" s="95" t="s">
        <v>243</v>
      </c>
      <c r="L254" s="98" t="s">
        <v>235</v>
      </c>
      <c r="M254" s="99" t="s">
        <v>245</v>
      </c>
      <c r="N254" s="92" t="s">
        <v>245</v>
      </c>
      <c r="O254" s="152" t="s">
        <v>295</v>
      </c>
    </row>
    <row r="255" spans="1:15" ht="15.75" thickTop="1" x14ac:dyDescent="0.25">
      <c r="A255" s="305" t="s">
        <v>410</v>
      </c>
      <c r="B255" s="154">
        <f>SUM(C255:N255)</f>
        <v>25</v>
      </c>
      <c r="C255" s="306">
        <v>0.5</v>
      </c>
      <c r="D255" s="307">
        <v>3</v>
      </c>
      <c r="E255" s="308">
        <v>3.5</v>
      </c>
      <c r="F255" s="309">
        <v>2</v>
      </c>
      <c r="G255" s="310">
        <v>1</v>
      </c>
      <c r="H255" s="311">
        <v>1</v>
      </c>
      <c r="I255" s="312">
        <v>4</v>
      </c>
      <c r="J255" s="313">
        <v>1.5</v>
      </c>
      <c r="K255" s="311">
        <v>2</v>
      </c>
      <c r="L255" s="314">
        <v>5.5</v>
      </c>
      <c r="M255" s="315">
        <v>0.5</v>
      </c>
      <c r="N255" s="308">
        <v>0.5</v>
      </c>
      <c r="O255" s="305" t="s">
        <v>410</v>
      </c>
    </row>
    <row r="256" spans="1:15" x14ac:dyDescent="0.25">
      <c r="A256" s="303" t="s">
        <v>299</v>
      </c>
      <c r="B256" s="269">
        <f>SUM(C256:N256)</f>
        <v>57.395555555555561</v>
      </c>
      <c r="C256" s="292">
        <v>7.2222222222222223</v>
      </c>
      <c r="D256" s="293">
        <v>4.9444444444444446</v>
      </c>
      <c r="E256" s="294">
        <v>4.275555555555556</v>
      </c>
      <c r="F256" s="295">
        <v>3.1666666666666665</v>
      </c>
      <c r="G256" s="296">
        <v>4.1688888888888895</v>
      </c>
      <c r="H256" s="297">
        <v>3.3888888888888888</v>
      </c>
      <c r="I256" s="298">
        <v>5.8888888888888893</v>
      </c>
      <c r="J256" s="299">
        <v>4.9466666666666663</v>
      </c>
      <c r="K256" s="297">
        <v>4.0555555555555554</v>
      </c>
      <c r="L256" s="300">
        <v>5.6133333333333333</v>
      </c>
      <c r="M256" s="301">
        <v>5.3355555555555547</v>
      </c>
      <c r="N256" s="294">
        <v>4.3888888888888893</v>
      </c>
      <c r="O256" s="303" t="s">
        <v>299</v>
      </c>
    </row>
    <row r="257" spans="1:15" x14ac:dyDescent="0.25">
      <c r="A257" s="36" t="s">
        <v>300</v>
      </c>
      <c r="B257" s="18" t="s">
        <v>301</v>
      </c>
      <c r="C257" s="17" t="s">
        <v>368</v>
      </c>
      <c r="D257" s="19" t="s">
        <v>369</v>
      </c>
      <c r="E257" s="20" t="s">
        <v>370</v>
      </c>
      <c r="F257" s="21" t="s">
        <v>251</v>
      </c>
      <c r="G257" s="22" t="s">
        <v>302</v>
      </c>
      <c r="H257" s="23" t="s">
        <v>252</v>
      </c>
      <c r="I257" s="24" t="s">
        <v>253</v>
      </c>
      <c r="J257" s="25" t="s">
        <v>303</v>
      </c>
      <c r="K257" s="23" t="s">
        <v>392</v>
      </c>
      <c r="L257" s="26" t="s">
        <v>280</v>
      </c>
      <c r="M257" s="27" t="s">
        <v>490</v>
      </c>
      <c r="N257" s="20" t="s">
        <v>304</v>
      </c>
      <c r="O257" s="36" t="s">
        <v>300</v>
      </c>
    </row>
    <row r="258" spans="1:15" ht="15.75" thickBot="1" x14ac:dyDescent="0.3">
      <c r="A258" s="152" t="s">
        <v>305</v>
      </c>
      <c r="B258" s="89" t="s">
        <v>513</v>
      </c>
      <c r="C258" s="278" t="s">
        <v>510</v>
      </c>
      <c r="D258" s="91" t="s">
        <v>491</v>
      </c>
      <c r="E258" s="92" t="s">
        <v>412</v>
      </c>
      <c r="F258" s="93" t="s">
        <v>447</v>
      </c>
      <c r="G258" s="94" t="s">
        <v>464</v>
      </c>
      <c r="H258" s="95" t="s">
        <v>483</v>
      </c>
      <c r="I258" s="96" t="s">
        <v>412</v>
      </c>
      <c r="J258" s="97" t="s">
        <v>243</v>
      </c>
      <c r="K258" s="95" t="s">
        <v>261</v>
      </c>
      <c r="L258" s="98" t="s">
        <v>455</v>
      </c>
      <c r="M258" s="275" t="s">
        <v>510</v>
      </c>
      <c r="N258" s="274" t="s">
        <v>510</v>
      </c>
      <c r="O258" s="152" t="s">
        <v>305</v>
      </c>
    </row>
    <row r="259" spans="1:15" ht="15.75" thickTop="1" x14ac:dyDescent="0.25">
      <c r="A259" s="305" t="s">
        <v>414</v>
      </c>
      <c r="B259" s="154">
        <f>SUM(C259:N259)</f>
        <v>144.5</v>
      </c>
      <c r="C259" s="306">
        <v>8</v>
      </c>
      <c r="D259" s="307">
        <v>6.5</v>
      </c>
      <c r="E259" s="308">
        <v>12</v>
      </c>
      <c r="F259" s="309">
        <v>9</v>
      </c>
      <c r="G259" s="310">
        <v>13</v>
      </c>
      <c r="H259" s="311">
        <v>10</v>
      </c>
      <c r="I259" s="312">
        <v>22</v>
      </c>
      <c r="J259" s="313">
        <v>24</v>
      </c>
      <c r="K259" s="311">
        <v>16.5</v>
      </c>
      <c r="L259" s="314">
        <v>4</v>
      </c>
      <c r="M259" s="315">
        <v>11.5</v>
      </c>
      <c r="N259" s="308">
        <v>8</v>
      </c>
      <c r="O259" s="305" t="s">
        <v>414</v>
      </c>
    </row>
    <row r="260" spans="1:15" x14ac:dyDescent="0.25">
      <c r="A260" s="303" t="s">
        <v>312</v>
      </c>
      <c r="B260" s="269">
        <f>SUM(C260:N260)</f>
        <v>77.168888888888887</v>
      </c>
      <c r="C260" s="292">
        <v>3.4422222222222221</v>
      </c>
      <c r="D260" s="293">
        <v>5.557777777777777</v>
      </c>
      <c r="E260" s="294">
        <v>6.2777777777777777</v>
      </c>
      <c r="F260" s="295">
        <v>6.891111111111111</v>
      </c>
      <c r="G260" s="296">
        <v>8.1644444444444453</v>
      </c>
      <c r="H260" s="297">
        <v>10.446666666666665</v>
      </c>
      <c r="I260" s="298">
        <v>11.22</v>
      </c>
      <c r="J260" s="299">
        <v>8.6666666666666661</v>
      </c>
      <c r="K260" s="297">
        <v>5.6111111111111107</v>
      </c>
      <c r="L260" s="300">
        <v>3.8911111111111105</v>
      </c>
      <c r="M260" s="301">
        <v>3.3355555555555556</v>
      </c>
      <c r="N260" s="294">
        <v>3.6644444444444448</v>
      </c>
      <c r="O260" s="303" t="s">
        <v>312</v>
      </c>
    </row>
    <row r="261" spans="1:15" x14ac:dyDescent="0.25">
      <c r="A261" s="36" t="s">
        <v>313</v>
      </c>
      <c r="B261" s="18" t="s">
        <v>514</v>
      </c>
      <c r="C261" s="31" t="s">
        <v>504</v>
      </c>
      <c r="D261" s="19" t="s">
        <v>493</v>
      </c>
      <c r="E261" s="33" t="s">
        <v>515</v>
      </c>
      <c r="F261" s="21" t="s">
        <v>435</v>
      </c>
      <c r="G261" s="22" t="s">
        <v>503</v>
      </c>
      <c r="H261" s="23" t="s">
        <v>477</v>
      </c>
      <c r="I261" s="24" t="s">
        <v>516</v>
      </c>
      <c r="J261" s="85" t="s">
        <v>517</v>
      </c>
      <c r="K261" s="271" t="s">
        <v>518</v>
      </c>
      <c r="L261" s="26" t="s">
        <v>478</v>
      </c>
      <c r="M261" s="276" t="s">
        <v>519</v>
      </c>
      <c r="N261" s="33" t="s">
        <v>504</v>
      </c>
      <c r="O261" s="36" t="s">
        <v>313</v>
      </c>
    </row>
    <row r="262" spans="1:15" ht="15.75" thickBot="1" x14ac:dyDescent="0.3">
      <c r="A262" s="152" t="s">
        <v>320</v>
      </c>
      <c r="B262" s="89" t="s">
        <v>321</v>
      </c>
      <c r="C262" s="278" t="s">
        <v>491</v>
      </c>
      <c r="D262" s="91" t="s">
        <v>235</v>
      </c>
      <c r="E262" s="92" t="s">
        <v>230</v>
      </c>
      <c r="F262" s="93" t="s">
        <v>232</v>
      </c>
      <c r="G262" s="94" t="s">
        <v>479</v>
      </c>
      <c r="H262" s="95" t="s">
        <v>319</v>
      </c>
      <c r="I262" s="96" t="s">
        <v>322</v>
      </c>
      <c r="J262" s="97" t="s">
        <v>243</v>
      </c>
      <c r="K262" s="95" t="s">
        <v>243</v>
      </c>
      <c r="L262" s="98" t="s">
        <v>413</v>
      </c>
      <c r="M262" s="99" t="s">
        <v>230</v>
      </c>
      <c r="N262" s="92" t="s">
        <v>432</v>
      </c>
      <c r="O262" s="152" t="s">
        <v>320</v>
      </c>
    </row>
    <row r="263" spans="1:15" ht="15.75" thickTop="1" x14ac:dyDescent="0.25">
      <c r="A263" s="305" t="s">
        <v>419</v>
      </c>
      <c r="B263" s="154">
        <f>SUM(C263:N263)</f>
        <v>4</v>
      </c>
      <c r="C263" s="306">
        <v>0.5</v>
      </c>
      <c r="D263" s="307">
        <v>0</v>
      </c>
      <c r="E263" s="308">
        <v>0</v>
      </c>
      <c r="F263" s="309">
        <v>0</v>
      </c>
      <c r="G263" s="310">
        <v>0</v>
      </c>
      <c r="H263" s="311">
        <v>0.5</v>
      </c>
      <c r="I263" s="312">
        <v>0</v>
      </c>
      <c r="J263" s="313">
        <v>1.5</v>
      </c>
      <c r="K263" s="311">
        <v>0</v>
      </c>
      <c r="L263" s="314">
        <v>0.5</v>
      </c>
      <c r="M263" s="315">
        <v>0.5</v>
      </c>
      <c r="N263" s="308">
        <v>0.5</v>
      </c>
      <c r="O263" s="305" t="s">
        <v>419</v>
      </c>
    </row>
    <row r="264" spans="1:15" x14ac:dyDescent="0.25">
      <c r="A264" s="303" t="s">
        <v>324</v>
      </c>
      <c r="B264" s="269">
        <f>SUM(C264:N264)</f>
        <v>23.788888888888888</v>
      </c>
      <c r="C264" s="292">
        <v>1.1111111111111112</v>
      </c>
      <c r="D264" s="293">
        <v>1.6688888888888889</v>
      </c>
      <c r="E264" s="294">
        <v>1.391111111111111</v>
      </c>
      <c r="F264" s="295">
        <v>2.0022222222222221</v>
      </c>
      <c r="G264" s="296">
        <v>2</v>
      </c>
      <c r="H264" s="297">
        <v>3.1666666666666665</v>
      </c>
      <c r="I264" s="298">
        <v>2.2244444444444444</v>
      </c>
      <c r="J264" s="299">
        <v>2.0555555555555554</v>
      </c>
      <c r="K264" s="297">
        <v>2.891111111111111</v>
      </c>
      <c r="L264" s="300">
        <v>1.5</v>
      </c>
      <c r="M264" s="301">
        <v>2.1666666666666665</v>
      </c>
      <c r="N264" s="294">
        <v>1.6111111111111112</v>
      </c>
      <c r="O264" s="303" t="s">
        <v>324</v>
      </c>
    </row>
    <row r="265" spans="1:15" x14ac:dyDescent="0.25">
      <c r="A265" s="36" t="s">
        <v>325</v>
      </c>
      <c r="B265" s="18" t="s">
        <v>420</v>
      </c>
      <c r="C265" s="17" t="s">
        <v>233</v>
      </c>
      <c r="D265" s="19" t="s">
        <v>393</v>
      </c>
      <c r="E265" s="20" t="s">
        <v>458</v>
      </c>
      <c r="F265" s="34" t="s">
        <v>485</v>
      </c>
      <c r="G265" s="22" t="s">
        <v>379</v>
      </c>
      <c r="H265" s="23" t="s">
        <v>327</v>
      </c>
      <c r="I265" s="24" t="s">
        <v>407</v>
      </c>
      <c r="J265" s="25" t="s">
        <v>430</v>
      </c>
      <c r="K265" s="23" t="s">
        <v>328</v>
      </c>
      <c r="L265" s="26" t="s">
        <v>452</v>
      </c>
      <c r="M265" s="27" t="s">
        <v>453</v>
      </c>
      <c r="N265" s="20" t="s">
        <v>394</v>
      </c>
      <c r="O265" s="36" t="s">
        <v>325</v>
      </c>
    </row>
    <row r="266" spans="1:15" x14ac:dyDescent="0.25">
      <c r="A266" s="36" t="s">
        <v>329</v>
      </c>
      <c r="B266" s="18" t="s">
        <v>520</v>
      </c>
      <c r="C266" s="31" t="s">
        <v>483</v>
      </c>
      <c r="D266" s="32" t="s">
        <v>508</v>
      </c>
      <c r="E266" s="33" t="s">
        <v>464</v>
      </c>
      <c r="F266" s="34" t="s">
        <v>508</v>
      </c>
      <c r="G266" s="22" t="s">
        <v>508</v>
      </c>
      <c r="H266" s="23" t="s">
        <v>510</v>
      </c>
      <c r="I266" s="24" t="s">
        <v>464</v>
      </c>
      <c r="J266" s="85" t="s">
        <v>470</v>
      </c>
      <c r="K266" s="271" t="s">
        <v>508</v>
      </c>
      <c r="L266" s="26" t="s">
        <v>464</v>
      </c>
      <c r="M266" s="27" t="s">
        <v>242</v>
      </c>
      <c r="N266" s="20" t="s">
        <v>241</v>
      </c>
      <c r="O266" s="36" t="s">
        <v>329</v>
      </c>
    </row>
    <row r="267" spans="1:15" x14ac:dyDescent="0.25">
      <c r="A267" s="16" t="s">
        <v>331</v>
      </c>
      <c r="B267" s="16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6" t="s">
        <v>331</v>
      </c>
    </row>
    <row r="268" spans="1:15" x14ac:dyDescent="0.25">
      <c r="A268" s="36" t="s">
        <v>380</v>
      </c>
      <c r="B268" s="180">
        <f>AVERAGE(C268:N268)</f>
        <v>1015.3766666666667</v>
      </c>
      <c r="C268" s="5">
        <v>1014.1</v>
      </c>
      <c r="D268" s="6">
        <v>999.97</v>
      </c>
      <c r="E268" s="7">
        <v>1018.78</v>
      </c>
      <c r="F268" s="8">
        <v>1022.02</v>
      </c>
      <c r="G268" s="9">
        <v>1018</v>
      </c>
      <c r="H268" s="10">
        <v>1018.21</v>
      </c>
      <c r="I268" s="11">
        <v>1018.9</v>
      </c>
      <c r="J268" s="12">
        <v>1016.77</v>
      </c>
      <c r="K268" s="10">
        <v>1018</v>
      </c>
      <c r="L268" s="13">
        <v>1016.74</v>
      </c>
      <c r="M268" s="14">
        <v>1007.44</v>
      </c>
      <c r="N268" s="7">
        <v>1015.59</v>
      </c>
      <c r="O268" s="36" t="s">
        <v>380</v>
      </c>
    </row>
    <row r="269" spans="1:15" x14ac:dyDescent="0.25">
      <c r="A269" s="36" t="s">
        <v>382</v>
      </c>
      <c r="B269" s="18">
        <v>967</v>
      </c>
      <c r="C269" s="17">
        <v>985</v>
      </c>
      <c r="D269" s="19">
        <v>973</v>
      </c>
      <c r="E269" s="20">
        <v>991</v>
      </c>
      <c r="F269" s="21">
        <v>1002</v>
      </c>
      <c r="G269" s="22">
        <v>1007</v>
      </c>
      <c r="H269" s="23">
        <v>1003</v>
      </c>
      <c r="I269" s="24">
        <v>1003</v>
      </c>
      <c r="J269" s="97">
        <v>1002</v>
      </c>
      <c r="K269" s="95">
        <v>1000</v>
      </c>
      <c r="L269" s="26">
        <v>999</v>
      </c>
      <c r="M269" s="27">
        <v>967</v>
      </c>
      <c r="N269" s="20">
        <v>987</v>
      </c>
      <c r="O269" s="36" t="s">
        <v>382</v>
      </c>
    </row>
    <row r="270" spans="1:15" x14ac:dyDescent="0.25">
      <c r="A270" s="152" t="s">
        <v>89</v>
      </c>
      <c r="B270" s="181">
        <v>40490</v>
      </c>
      <c r="C270" s="182">
        <v>40207</v>
      </c>
      <c r="D270" s="183">
        <v>40237</v>
      </c>
      <c r="E270" s="184">
        <v>40267</v>
      </c>
      <c r="F270" s="185">
        <v>40272</v>
      </c>
      <c r="G270" s="186">
        <v>40324</v>
      </c>
      <c r="H270" s="187">
        <v>40337</v>
      </c>
      <c r="I270" s="188">
        <v>40373</v>
      </c>
      <c r="J270" s="189">
        <v>40413</v>
      </c>
      <c r="K270" s="187">
        <v>40429</v>
      </c>
      <c r="L270" s="190">
        <v>40455</v>
      </c>
      <c r="M270" s="191">
        <v>40490</v>
      </c>
      <c r="N270" s="184">
        <v>40531</v>
      </c>
      <c r="O270" s="152" t="s">
        <v>89</v>
      </c>
    </row>
    <row r="271" spans="1:15" x14ac:dyDescent="0.25">
      <c r="A271" s="152" t="s">
        <v>383</v>
      </c>
      <c r="B271" s="89">
        <v>1042</v>
      </c>
      <c r="C271" s="90">
        <v>1042</v>
      </c>
      <c r="D271" s="91">
        <v>1023</v>
      </c>
      <c r="E271" s="92">
        <v>1036</v>
      </c>
      <c r="F271" s="93">
        <v>1039</v>
      </c>
      <c r="G271" s="94">
        <v>1036</v>
      </c>
      <c r="H271" s="95">
        <v>1027</v>
      </c>
      <c r="I271" s="96">
        <v>1031</v>
      </c>
      <c r="J271" s="25">
        <v>1029</v>
      </c>
      <c r="K271" s="23">
        <v>1031</v>
      </c>
      <c r="L271" s="98">
        <v>1034</v>
      </c>
      <c r="M271" s="99">
        <v>1026</v>
      </c>
      <c r="N271" s="92">
        <v>1040</v>
      </c>
      <c r="O271" s="152" t="s">
        <v>383</v>
      </c>
    </row>
    <row r="272" spans="1:15" ht="15.75" thickBot="1" x14ac:dyDescent="0.3">
      <c r="A272" s="192" t="s">
        <v>89</v>
      </c>
      <c r="B272" s="193">
        <v>40204</v>
      </c>
      <c r="C272" s="194">
        <v>40204</v>
      </c>
      <c r="D272" s="195">
        <v>40216</v>
      </c>
      <c r="E272" s="196">
        <v>40244</v>
      </c>
      <c r="F272" s="197">
        <v>40277</v>
      </c>
      <c r="G272" s="198">
        <v>40318</v>
      </c>
      <c r="H272" s="199">
        <v>40352</v>
      </c>
      <c r="I272" s="200">
        <v>40377</v>
      </c>
      <c r="J272" s="189">
        <v>40421</v>
      </c>
      <c r="K272" s="187">
        <v>40434</v>
      </c>
      <c r="L272" s="202">
        <v>40477</v>
      </c>
      <c r="M272" s="203">
        <v>40498</v>
      </c>
      <c r="N272" s="196">
        <v>40527</v>
      </c>
      <c r="O272" s="192" t="s">
        <v>89</v>
      </c>
    </row>
    <row r="273" spans="1:15" ht="15.75" thickTop="1" x14ac:dyDescent="0.25">
      <c r="A273" s="155" t="s">
        <v>384</v>
      </c>
      <c r="B273" s="180">
        <f>AVERAGE(C273:N273)</f>
        <v>1014.6916666666666</v>
      </c>
      <c r="C273" s="204">
        <v>1015.4</v>
      </c>
      <c r="D273" s="205">
        <v>1003.8</v>
      </c>
      <c r="E273" s="206">
        <v>1017.5</v>
      </c>
      <c r="F273" s="207">
        <v>1019.8</v>
      </c>
      <c r="G273" s="208">
        <v>1016.9</v>
      </c>
      <c r="H273" s="209">
        <v>1017.1</v>
      </c>
      <c r="I273" s="210">
        <v>1017.9</v>
      </c>
      <c r="J273" s="71">
        <v>1015.7</v>
      </c>
      <c r="K273" s="69">
        <v>1016.2</v>
      </c>
      <c r="L273" s="212">
        <v>1014.3</v>
      </c>
      <c r="M273" s="213">
        <v>1007.1</v>
      </c>
      <c r="N273" s="206">
        <v>1014.6</v>
      </c>
      <c r="O273" s="155" t="s">
        <v>384</v>
      </c>
    </row>
    <row r="274" spans="1:15" x14ac:dyDescent="0.25">
      <c r="A274" s="15"/>
      <c r="B274" s="16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</row>
    <row r="275" spans="1:15" x14ac:dyDescent="0.25">
      <c r="A275" s="3" t="s">
        <v>497</v>
      </c>
      <c r="B275" s="4" t="s">
        <v>1</v>
      </c>
      <c r="C275" s="5" t="s">
        <v>2</v>
      </c>
      <c r="D275" s="6" t="s">
        <v>3</v>
      </c>
      <c r="E275" s="7" t="s">
        <v>4</v>
      </c>
      <c r="F275" s="8" t="s">
        <v>5</v>
      </c>
      <c r="G275" s="9" t="s">
        <v>6</v>
      </c>
      <c r="H275" s="10" t="s">
        <v>7</v>
      </c>
      <c r="I275" s="11" t="s">
        <v>8</v>
      </c>
      <c r="J275" s="12" t="s">
        <v>9</v>
      </c>
      <c r="K275" s="10" t="s">
        <v>10</v>
      </c>
      <c r="L275" s="13" t="s">
        <v>11</v>
      </c>
      <c r="M275" s="14" t="s">
        <v>12</v>
      </c>
      <c r="N275" s="7" t="s">
        <v>13</v>
      </c>
      <c r="O275" s="3" t="s">
        <v>497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4"/>
  <sheetViews>
    <sheetView topLeftCell="A10" workbookViewId="0">
      <selection activeCell="C14" sqref="C14:N14"/>
    </sheetView>
  </sheetViews>
  <sheetFormatPr baseColWidth="10" defaultRowHeight="15" x14ac:dyDescent="0.25"/>
  <cols>
    <col min="1" max="1" width="46" customWidth="1"/>
    <col min="15" max="15" width="46.5703125" customWidth="1"/>
  </cols>
  <sheetData>
    <row r="1" spans="1:15" x14ac:dyDescent="0.25">
      <c r="A1" s="3">
        <v>2011</v>
      </c>
      <c r="B1" s="4" t="s">
        <v>1</v>
      </c>
      <c r="C1" s="5" t="s">
        <v>2</v>
      </c>
      <c r="D1" s="6" t="s">
        <v>3</v>
      </c>
      <c r="E1" s="7" t="s">
        <v>4</v>
      </c>
      <c r="F1" s="8" t="s">
        <v>5</v>
      </c>
      <c r="G1" s="9" t="s">
        <v>6</v>
      </c>
      <c r="H1" s="10" t="s">
        <v>7</v>
      </c>
      <c r="I1" s="11" t="s">
        <v>8</v>
      </c>
      <c r="J1" s="12" t="s">
        <v>9</v>
      </c>
      <c r="K1" s="10" t="s">
        <v>10</v>
      </c>
      <c r="L1" s="13" t="s">
        <v>11</v>
      </c>
      <c r="M1" s="14" t="s">
        <v>12</v>
      </c>
      <c r="N1" s="7" t="s">
        <v>13</v>
      </c>
      <c r="O1" s="3" t="s">
        <v>521</v>
      </c>
    </row>
    <row r="2" spans="1:15" ht="15.75" thickBot="1" x14ac:dyDescent="0.3">
      <c r="A2" s="15" t="s">
        <v>82</v>
      </c>
      <c r="B2" s="16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 t="s">
        <v>82</v>
      </c>
    </row>
    <row r="3" spans="1:15" ht="15.75" thickTop="1" x14ac:dyDescent="0.25">
      <c r="A3" s="3" t="s">
        <v>83</v>
      </c>
      <c r="B3" s="4">
        <f>INT(SUM(C3:N3)*100/12)/100</f>
        <v>7.65</v>
      </c>
      <c r="C3" s="237">
        <v>1.85</v>
      </c>
      <c r="D3" s="238">
        <v>3.88</v>
      </c>
      <c r="E3" s="239">
        <v>2.78</v>
      </c>
      <c r="F3" s="240">
        <v>6.96</v>
      </c>
      <c r="G3" s="241">
        <v>8.76</v>
      </c>
      <c r="H3" s="242">
        <v>11.5</v>
      </c>
      <c r="I3" s="243">
        <v>11.5</v>
      </c>
      <c r="J3" s="244">
        <v>13</v>
      </c>
      <c r="K3" s="242">
        <v>12.3</v>
      </c>
      <c r="L3" s="245">
        <v>9</v>
      </c>
      <c r="M3" s="246">
        <v>6.01</v>
      </c>
      <c r="N3" s="239">
        <v>4.37</v>
      </c>
      <c r="O3" s="3" t="s">
        <v>83</v>
      </c>
    </row>
    <row r="4" spans="1:15" x14ac:dyDescent="0.25">
      <c r="A4" s="2" t="s">
        <v>84</v>
      </c>
      <c r="B4" s="18">
        <f>INT(SUM(C4:N4)*100/12)/100</f>
        <v>6.98</v>
      </c>
      <c r="C4" s="247">
        <v>1.7436</v>
      </c>
      <c r="D4" s="248">
        <v>1.8936999999999997</v>
      </c>
      <c r="E4" s="249">
        <v>3.1920000000000002</v>
      </c>
      <c r="F4" s="250">
        <v>4.9939999999999998</v>
      </c>
      <c r="G4" s="251">
        <v>8.4009999999999998</v>
      </c>
      <c r="H4" s="252">
        <v>11.398</v>
      </c>
      <c r="I4" s="253">
        <v>13.48</v>
      </c>
      <c r="J4" s="254">
        <v>13.337999999999999</v>
      </c>
      <c r="K4" s="252">
        <v>10.391</v>
      </c>
      <c r="L4" s="255">
        <v>8.6549999999999994</v>
      </c>
      <c r="M4" s="256">
        <v>4.9429999999999996</v>
      </c>
      <c r="N4" s="249">
        <v>1.3931</v>
      </c>
      <c r="O4" s="2" t="s">
        <v>84</v>
      </c>
    </row>
    <row r="5" spans="1:15" x14ac:dyDescent="0.25">
      <c r="A5" s="2" t="s">
        <v>21</v>
      </c>
      <c r="B5" s="18">
        <f t="shared" ref="B5:N5" si="0">B3-B4</f>
        <v>0.66999999999999993</v>
      </c>
      <c r="C5" s="17">
        <f t="shared" si="0"/>
        <v>0.10640000000000005</v>
      </c>
      <c r="D5" s="19">
        <f t="shared" si="0"/>
        <v>1.9863000000000002</v>
      </c>
      <c r="E5" s="20">
        <f t="shared" si="0"/>
        <v>-0.41200000000000037</v>
      </c>
      <c r="F5" s="21">
        <f t="shared" si="0"/>
        <v>1.9660000000000002</v>
      </c>
      <c r="G5" s="22">
        <f t="shared" si="0"/>
        <v>0.35899999999999999</v>
      </c>
      <c r="H5" s="23">
        <f t="shared" si="0"/>
        <v>0.10200000000000031</v>
      </c>
      <c r="I5" s="24">
        <f t="shared" si="0"/>
        <v>-1.9800000000000004</v>
      </c>
      <c r="J5" s="25">
        <f t="shared" si="0"/>
        <v>-0.33799999999999919</v>
      </c>
      <c r="K5" s="23">
        <f t="shared" si="0"/>
        <v>1.9090000000000007</v>
      </c>
      <c r="L5" s="26">
        <f t="shared" si="0"/>
        <v>0.34500000000000064</v>
      </c>
      <c r="M5" s="27">
        <f t="shared" si="0"/>
        <v>1.0670000000000002</v>
      </c>
      <c r="N5" s="20">
        <f t="shared" si="0"/>
        <v>2.9769000000000001</v>
      </c>
      <c r="O5" s="2" t="s">
        <v>21</v>
      </c>
    </row>
    <row r="6" spans="1:15" x14ac:dyDescent="0.25">
      <c r="A6" s="2" t="s">
        <v>85</v>
      </c>
      <c r="B6" s="18">
        <v>6.13</v>
      </c>
      <c r="C6" s="17">
        <v>-1.98</v>
      </c>
      <c r="D6" s="19">
        <v>-0.8</v>
      </c>
      <c r="E6" s="20">
        <v>2.02</v>
      </c>
      <c r="F6" s="21">
        <v>3.61</v>
      </c>
      <c r="G6" s="22">
        <v>5.4</v>
      </c>
      <c r="H6" s="23">
        <v>9.85</v>
      </c>
      <c r="I6" s="24">
        <v>11.5</v>
      </c>
      <c r="J6" s="25">
        <v>11.7</v>
      </c>
      <c r="K6" s="23">
        <v>7.66</v>
      </c>
      <c r="L6" s="26">
        <v>4.42</v>
      </c>
      <c r="M6" s="27">
        <v>3.45</v>
      </c>
      <c r="N6" s="20">
        <v>-2.5</v>
      </c>
      <c r="O6" s="2" t="s">
        <v>85</v>
      </c>
    </row>
    <row r="7" spans="1:15" x14ac:dyDescent="0.25">
      <c r="A7" s="2" t="s">
        <v>86</v>
      </c>
      <c r="B7" s="231">
        <v>2003</v>
      </c>
      <c r="C7" s="17">
        <v>2009</v>
      </c>
      <c r="D7" s="19">
        <v>2003</v>
      </c>
      <c r="E7" s="20">
        <v>2006</v>
      </c>
      <c r="F7" s="21">
        <v>2003</v>
      </c>
      <c r="G7" s="22">
        <v>2010</v>
      </c>
      <c r="H7" s="23">
        <v>2001</v>
      </c>
      <c r="I7" s="24">
        <v>2011</v>
      </c>
      <c r="J7" s="25">
        <v>2005</v>
      </c>
      <c r="K7" s="23">
        <v>2003</v>
      </c>
      <c r="L7" s="26">
        <v>2003</v>
      </c>
      <c r="M7" s="27">
        <v>2005</v>
      </c>
      <c r="N7" s="20">
        <v>2010</v>
      </c>
      <c r="O7" s="2" t="s">
        <v>86</v>
      </c>
    </row>
    <row r="8" spans="1:15" x14ac:dyDescent="0.25">
      <c r="A8" s="2" t="s">
        <v>87</v>
      </c>
      <c r="B8" s="18">
        <v>7.66</v>
      </c>
      <c r="C8" s="17">
        <v>5.46</v>
      </c>
      <c r="D8" s="19">
        <v>5.07</v>
      </c>
      <c r="E8" s="20">
        <v>4.58</v>
      </c>
      <c r="F8" s="21">
        <v>6.96</v>
      </c>
      <c r="G8" s="22">
        <v>10.5</v>
      </c>
      <c r="H8" s="23">
        <v>13</v>
      </c>
      <c r="I8" s="24">
        <v>15.3</v>
      </c>
      <c r="J8" s="25">
        <v>15.2</v>
      </c>
      <c r="K8" s="23">
        <v>13.9</v>
      </c>
      <c r="L8" s="26">
        <v>12</v>
      </c>
      <c r="M8" s="27">
        <v>7.61</v>
      </c>
      <c r="N8" s="20">
        <v>4.5</v>
      </c>
      <c r="O8" s="2" t="s">
        <v>87</v>
      </c>
    </row>
    <row r="9" spans="1:15" x14ac:dyDescent="0.25">
      <c r="A9" s="2" t="s">
        <v>86</v>
      </c>
      <c r="B9" s="231">
        <v>2006</v>
      </c>
      <c r="C9" s="17">
        <v>2007</v>
      </c>
      <c r="D9" s="19">
        <v>2002</v>
      </c>
      <c r="E9" s="20">
        <v>2001</v>
      </c>
      <c r="F9" s="21">
        <v>2011</v>
      </c>
      <c r="G9" s="22">
        <v>2008</v>
      </c>
      <c r="H9" s="23">
        <v>2007</v>
      </c>
      <c r="I9" s="24">
        <v>2006</v>
      </c>
      <c r="J9" s="25">
        <v>2004</v>
      </c>
      <c r="K9" s="23">
        <v>2006</v>
      </c>
      <c r="L9" s="26">
        <v>2001</v>
      </c>
      <c r="M9" s="27">
        <v>2009</v>
      </c>
      <c r="N9" s="20">
        <v>2002</v>
      </c>
      <c r="O9" s="2" t="s">
        <v>86</v>
      </c>
    </row>
    <row r="10" spans="1:15" x14ac:dyDescent="0.25">
      <c r="A10" s="3" t="s">
        <v>88</v>
      </c>
      <c r="B10" s="18">
        <v>-5</v>
      </c>
      <c r="C10" s="5">
        <v>-5</v>
      </c>
      <c r="D10" s="6">
        <v>-3.1</v>
      </c>
      <c r="E10" s="7">
        <v>-3.3</v>
      </c>
      <c r="F10" s="8">
        <v>0.6</v>
      </c>
      <c r="G10" s="9">
        <v>1.4</v>
      </c>
      <c r="H10" s="10">
        <v>3.6</v>
      </c>
      <c r="I10" s="11">
        <v>5.0999999999999996</v>
      </c>
      <c r="J10" s="12">
        <v>5.7</v>
      </c>
      <c r="K10" s="10">
        <v>6</v>
      </c>
      <c r="L10" s="13">
        <v>-0.2</v>
      </c>
      <c r="M10" s="14">
        <v>-0.6</v>
      </c>
      <c r="N10" s="7">
        <v>-3.9</v>
      </c>
      <c r="O10" s="3" t="s">
        <v>88</v>
      </c>
    </row>
    <row r="11" spans="1:15" x14ac:dyDescent="0.25">
      <c r="A11" s="36" t="s">
        <v>89</v>
      </c>
      <c r="B11" s="51">
        <v>40574</v>
      </c>
      <c r="C11" s="40">
        <v>40574</v>
      </c>
      <c r="D11" s="41">
        <v>40575</v>
      </c>
      <c r="E11" s="42">
        <v>40610</v>
      </c>
      <c r="F11" s="43">
        <v>40646</v>
      </c>
      <c r="G11" s="44">
        <v>40666</v>
      </c>
      <c r="H11" s="45">
        <v>40696</v>
      </c>
      <c r="I11" s="46">
        <v>40727</v>
      </c>
      <c r="J11" s="47">
        <v>40786</v>
      </c>
      <c r="K11" s="45">
        <v>40805</v>
      </c>
      <c r="L11" s="48">
        <v>40836</v>
      </c>
      <c r="M11" s="49">
        <v>40867</v>
      </c>
      <c r="N11" s="42">
        <v>40896</v>
      </c>
      <c r="O11" s="36" t="s">
        <v>89</v>
      </c>
    </row>
    <row r="12" spans="1:15" x14ac:dyDescent="0.25">
      <c r="A12" s="2" t="s">
        <v>90</v>
      </c>
      <c r="B12" s="18">
        <v>-15.7</v>
      </c>
      <c r="C12" s="17">
        <v>-15.7</v>
      </c>
      <c r="D12" s="19">
        <v>-11</v>
      </c>
      <c r="E12" s="33">
        <v>-11.9</v>
      </c>
      <c r="F12" s="21">
        <v>-5.2</v>
      </c>
      <c r="G12" s="22">
        <v>-0.2</v>
      </c>
      <c r="H12" s="23">
        <v>3.1</v>
      </c>
      <c r="I12" s="24">
        <v>5.0999999999999996</v>
      </c>
      <c r="J12" s="25">
        <v>5.7</v>
      </c>
      <c r="K12" s="23">
        <v>1</v>
      </c>
      <c r="L12" s="26">
        <v>-5.5</v>
      </c>
      <c r="M12" s="27">
        <v>-6</v>
      </c>
      <c r="N12" s="20">
        <v>-10.6</v>
      </c>
      <c r="O12" s="2" t="s">
        <v>90</v>
      </c>
    </row>
    <row r="13" spans="1:15" ht="15.75" thickBot="1" x14ac:dyDescent="0.3">
      <c r="A13" s="50" t="s">
        <v>89</v>
      </c>
      <c r="B13" s="51">
        <v>39820</v>
      </c>
      <c r="C13" s="52">
        <v>39820</v>
      </c>
      <c r="D13" s="53">
        <v>38411</v>
      </c>
      <c r="E13" s="234">
        <v>38415</v>
      </c>
      <c r="F13" s="55">
        <v>37719</v>
      </c>
      <c r="G13" s="56">
        <v>38490</v>
      </c>
      <c r="H13" s="57">
        <v>38869</v>
      </c>
      <c r="I13" s="58">
        <v>40727</v>
      </c>
      <c r="J13" s="59">
        <v>40786</v>
      </c>
      <c r="K13" s="57">
        <v>37888</v>
      </c>
      <c r="L13" s="60">
        <v>37922</v>
      </c>
      <c r="M13" s="61">
        <v>40511</v>
      </c>
      <c r="N13" s="54">
        <v>40530</v>
      </c>
      <c r="O13" s="50" t="s">
        <v>89</v>
      </c>
    </row>
    <row r="14" spans="1:15" ht="15.75" thickTop="1" x14ac:dyDescent="0.25">
      <c r="A14" s="62" t="s">
        <v>97</v>
      </c>
      <c r="B14" s="272">
        <f>INT(SUM(C14:N14)*100/12)/100</f>
        <v>8.1300000000000008</v>
      </c>
      <c r="C14" s="64">
        <v>2.2999999999999998</v>
      </c>
      <c r="D14" s="65">
        <v>4.0999999999999996</v>
      </c>
      <c r="E14" s="66">
        <v>3.8</v>
      </c>
      <c r="F14" s="67">
        <v>7.9</v>
      </c>
      <c r="G14" s="68">
        <v>9.1999999999999993</v>
      </c>
      <c r="H14" s="69">
        <v>11.7</v>
      </c>
      <c r="I14" s="70">
        <v>12</v>
      </c>
      <c r="J14" s="71">
        <v>13.3</v>
      </c>
      <c r="K14" s="69">
        <v>12.7</v>
      </c>
      <c r="L14" s="72">
        <v>9.6999999999999993</v>
      </c>
      <c r="M14" s="73">
        <v>6.1</v>
      </c>
      <c r="N14" s="66">
        <v>4.8</v>
      </c>
      <c r="O14" s="62" t="s">
        <v>97</v>
      </c>
    </row>
    <row r="15" spans="1:15" x14ac:dyDescent="0.25">
      <c r="A15" s="2" t="s">
        <v>98</v>
      </c>
      <c r="B15" s="18">
        <f>INT(SUM(C15:N15)*100/12)/100</f>
        <v>6.44</v>
      </c>
      <c r="C15" s="17">
        <v>1</v>
      </c>
      <c r="D15" s="19">
        <v>1.1000000000000001</v>
      </c>
      <c r="E15" s="20">
        <v>3</v>
      </c>
      <c r="F15" s="21">
        <v>4.5999999999999996</v>
      </c>
      <c r="G15" s="22">
        <v>7.9</v>
      </c>
      <c r="H15" s="23">
        <v>10.4</v>
      </c>
      <c r="I15" s="24">
        <v>12.4</v>
      </c>
      <c r="J15" s="25">
        <v>12.5</v>
      </c>
      <c r="K15" s="23">
        <v>10.7</v>
      </c>
      <c r="L15" s="26">
        <v>7.6</v>
      </c>
      <c r="M15" s="27">
        <v>4.0999999999999996</v>
      </c>
      <c r="N15" s="20">
        <v>2</v>
      </c>
      <c r="O15" s="2" t="s">
        <v>98</v>
      </c>
    </row>
    <row r="16" spans="1:15" x14ac:dyDescent="0.25">
      <c r="A16" s="2" t="s">
        <v>21</v>
      </c>
      <c r="B16" s="18">
        <f t="shared" ref="B16:N16" si="1">B14-B15</f>
        <v>1.6900000000000004</v>
      </c>
      <c r="C16" s="17">
        <f t="shared" si="1"/>
        <v>1.2999999999999998</v>
      </c>
      <c r="D16" s="19">
        <f t="shared" si="1"/>
        <v>2.9999999999999996</v>
      </c>
      <c r="E16" s="20">
        <f t="shared" si="1"/>
        <v>0.79999999999999982</v>
      </c>
      <c r="F16" s="21">
        <f t="shared" si="1"/>
        <v>3.3000000000000007</v>
      </c>
      <c r="G16" s="22">
        <f t="shared" si="1"/>
        <v>1.2999999999999989</v>
      </c>
      <c r="H16" s="23">
        <f t="shared" si="1"/>
        <v>1.2999999999999989</v>
      </c>
      <c r="I16" s="24">
        <f t="shared" si="1"/>
        <v>-0.40000000000000036</v>
      </c>
      <c r="J16" s="25">
        <f t="shared" si="1"/>
        <v>0.80000000000000071</v>
      </c>
      <c r="K16" s="23">
        <f t="shared" si="1"/>
        <v>2</v>
      </c>
      <c r="L16" s="26">
        <f t="shared" si="1"/>
        <v>2.0999999999999996</v>
      </c>
      <c r="M16" s="27">
        <f t="shared" si="1"/>
        <v>2</v>
      </c>
      <c r="N16" s="20">
        <f t="shared" si="1"/>
        <v>2.8</v>
      </c>
      <c r="O16" s="2" t="s">
        <v>21</v>
      </c>
    </row>
    <row r="17" spans="1:15" x14ac:dyDescent="0.25">
      <c r="A17" s="2" t="s">
        <v>85</v>
      </c>
      <c r="B17" s="16"/>
      <c r="C17" s="17">
        <v>-5.6</v>
      </c>
      <c r="D17" s="19">
        <v>-7.6</v>
      </c>
      <c r="E17" s="20">
        <v>-0.7</v>
      </c>
      <c r="F17" s="21">
        <v>2.2000000000000002</v>
      </c>
      <c r="G17" s="22">
        <v>5.8</v>
      </c>
      <c r="H17" s="23">
        <v>8.3000000000000007</v>
      </c>
      <c r="I17" s="24">
        <v>11.1</v>
      </c>
      <c r="J17" s="25">
        <v>10.6</v>
      </c>
      <c r="K17" s="23">
        <v>7.6</v>
      </c>
      <c r="L17" s="26">
        <v>5.0999999999999996</v>
      </c>
      <c r="M17" s="27">
        <v>1</v>
      </c>
      <c r="N17" s="20">
        <v>-2.4</v>
      </c>
      <c r="O17" s="2" t="s">
        <v>85</v>
      </c>
    </row>
    <row r="18" spans="1:15" x14ac:dyDescent="0.25">
      <c r="A18" s="2" t="s">
        <v>86</v>
      </c>
      <c r="B18" s="233"/>
      <c r="C18" s="17">
        <v>1963</v>
      </c>
      <c r="D18" s="19">
        <v>1956</v>
      </c>
      <c r="E18" s="20">
        <v>1955</v>
      </c>
      <c r="F18" s="21">
        <v>1954</v>
      </c>
      <c r="G18" s="22">
        <v>2010</v>
      </c>
      <c r="H18" s="23">
        <v>1949</v>
      </c>
      <c r="I18" s="24">
        <v>1984</v>
      </c>
      <c r="J18" s="25">
        <v>1978</v>
      </c>
      <c r="K18" s="23">
        <v>1986</v>
      </c>
      <c r="L18" s="26">
        <v>1947</v>
      </c>
      <c r="M18" s="27">
        <v>1985</v>
      </c>
      <c r="N18" s="20">
        <v>2010</v>
      </c>
      <c r="O18" s="2" t="s">
        <v>86</v>
      </c>
    </row>
    <row r="19" spans="1:15" x14ac:dyDescent="0.25">
      <c r="A19" s="2" t="s">
        <v>87</v>
      </c>
      <c r="B19" s="16"/>
      <c r="C19" s="17">
        <v>5.5</v>
      </c>
      <c r="D19" s="19">
        <v>5.4</v>
      </c>
      <c r="E19" s="20">
        <v>6.4</v>
      </c>
      <c r="F19" s="21">
        <v>7.9</v>
      </c>
      <c r="G19" s="22">
        <v>10.5</v>
      </c>
      <c r="H19" s="23">
        <v>12.5</v>
      </c>
      <c r="I19" s="24">
        <v>15.3</v>
      </c>
      <c r="J19" s="25">
        <v>15.8</v>
      </c>
      <c r="K19" s="23">
        <v>13.6</v>
      </c>
      <c r="L19" s="26">
        <v>11.9</v>
      </c>
      <c r="M19" s="27">
        <v>9.3000000000000007</v>
      </c>
      <c r="N19" s="20">
        <v>6</v>
      </c>
      <c r="O19" s="2" t="s">
        <v>87</v>
      </c>
    </row>
    <row r="20" spans="1:15" x14ac:dyDescent="0.25">
      <c r="A20" s="2" t="s">
        <v>86</v>
      </c>
      <c r="B20" s="233"/>
      <c r="C20" s="17">
        <v>2007</v>
      </c>
      <c r="D20" s="19">
        <v>1990</v>
      </c>
      <c r="E20" s="20">
        <v>1981</v>
      </c>
      <c r="F20" s="21">
        <v>1961</v>
      </c>
      <c r="G20" s="22">
        <v>2000</v>
      </c>
      <c r="H20" s="23">
        <v>2007</v>
      </c>
      <c r="I20" s="24">
        <v>2006</v>
      </c>
      <c r="J20" s="25">
        <v>1997</v>
      </c>
      <c r="K20" s="23" t="s">
        <v>99</v>
      </c>
      <c r="L20" s="26">
        <v>2001</v>
      </c>
      <c r="M20" s="27">
        <v>1994</v>
      </c>
      <c r="N20" s="20">
        <v>1974</v>
      </c>
      <c r="O20" s="2" t="s">
        <v>86</v>
      </c>
    </row>
    <row r="21" spans="1:15" x14ac:dyDescent="0.25">
      <c r="A21" s="3" t="s">
        <v>100</v>
      </c>
      <c r="B21" s="4">
        <v>-3.6</v>
      </c>
      <c r="C21" s="5">
        <v>-3.4</v>
      </c>
      <c r="D21" s="6">
        <v>-3.6</v>
      </c>
      <c r="E21" s="7">
        <v>-1.3</v>
      </c>
      <c r="F21" s="8">
        <v>3</v>
      </c>
      <c r="G21" s="9">
        <v>2.8</v>
      </c>
      <c r="H21" s="10">
        <v>5.2</v>
      </c>
      <c r="I21" s="11">
        <v>7.8</v>
      </c>
      <c r="J21" s="12">
        <v>7.6</v>
      </c>
      <c r="K21" s="10">
        <v>8.3000000000000007</v>
      </c>
      <c r="L21" s="13">
        <v>1.4</v>
      </c>
      <c r="M21" s="14">
        <v>-0.5</v>
      </c>
      <c r="N21" s="7">
        <v>-1.3</v>
      </c>
      <c r="O21" s="3" t="s">
        <v>100</v>
      </c>
    </row>
    <row r="22" spans="1:15" x14ac:dyDescent="0.25">
      <c r="A22" s="36" t="s">
        <v>89</v>
      </c>
      <c r="B22" s="39">
        <v>40575</v>
      </c>
      <c r="C22" s="40">
        <v>40574</v>
      </c>
      <c r="D22" s="41">
        <v>40575</v>
      </c>
      <c r="E22" s="42">
        <v>40610</v>
      </c>
      <c r="F22" s="43">
        <v>40646</v>
      </c>
      <c r="G22" s="44">
        <v>40666</v>
      </c>
      <c r="H22" s="45">
        <v>5.2</v>
      </c>
      <c r="I22" s="46">
        <v>40755</v>
      </c>
      <c r="J22" s="47">
        <v>40786</v>
      </c>
      <c r="K22" s="45">
        <v>40810</v>
      </c>
      <c r="L22" s="48">
        <v>40838</v>
      </c>
      <c r="M22" s="49">
        <v>40867</v>
      </c>
      <c r="N22" s="42">
        <v>40896</v>
      </c>
      <c r="O22" s="36" t="s">
        <v>89</v>
      </c>
    </row>
    <row r="23" spans="1:15" x14ac:dyDescent="0.25">
      <c r="A23" s="2" t="s">
        <v>17</v>
      </c>
      <c r="B23" s="18">
        <v>-17.399999999999999</v>
      </c>
      <c r="C23" s="17">
        <v>-17.399999999999999</v>
      </c>
      <c r="D23" s="19">
        <v>-15.2</v>
      </c>
      <c r="E23" s="20">
        <v>-9.8000000000000007</v>
      </c>
      <c r="F23" s="21">
        <v>-3.8</v>
      </c>
      <c r="G23" s="22">
        <v>-1.6</v>
      </c>
      <c r="H23" s="23">
        <v>0</v>
      </c>
      <c r="I23" s="24">
        <v>1.3</v>
      </c>
      <c r="J23" s="25">
        <v>4.9000000000000004</v>
      </c>
      <c r="K23" s="23">
        <v>1.3</v>
      </c>
      <c r="L23" s="26">
        <v>-5</v>
      </c>
      <c r="M23" s="27">
        <v>-8.5</v>
      </c>
      <c r="N23" s="20">
        <v>-14.6</v>
      </c>
      <c r="O23" s="2" t="s">
        <v>17</v>
      </c>
    </row>
    <row r="24" spans="1:15" x14ac:dyDescent="0.25">
      <c r="A24" s="2" t="s">
        <v>89</v>
      </c>
      <c r="B24" s="39">
        <v>31064</v>
      </c>
      <c r="C24" s="74">
        <v>31064</v>
      </c>
      <c r="D24" s="75">
        <v>10637</v>
      </c>
      <c r="E24" s="76">
        <v>38415</v>
      </c>
      <c r="F24" s="77">
        <v>8128</v>
      </c>
      <c r="G24" s="78">
        <v>22038</v>
      </c>
      <c r="H24" s="79">
        <v>12219</v>
      </c>
      <c r="I24" s="80">
        <v>12264</v>
      </c>
      <c r="J24" s="81">
        <v>29095</v>
      </c>
      <c r="K24" s="79">
        <v>29121</v>
      </c>
      <c r="L24" s="82">
        <v>7952</v>
      </c>
      <c r="M24" s="83">
        <v>10169</v>
      </c>
      <c r="N24" s="76">
        <v>13504</v>
      </c>
      <c r="O24" s="2" t="s">
        <v>89</v>
      </c>
    </row>
    <row r="25" spans="1:15" x14ac:dyDescent="0.25">
      <c r="A25" s="84" t="s">
        <v>101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84" t="s">
        <v>101</v>
      </c>
    </row>
    <row r="26" spans="1:15" x14ac:dyDescent="0.25">
      <c r="A26" s="3" t="s">
        <v>102</v>
      </c>
      <c r="B26" s="4">
        <f>INT(SUM(C26:N26)*100/12)/100</f>
        <v>16.64</v>
      </c>
      <c r="C26" s="237">
        <v>7.08</v>
      </c>
      <c r="D26" s="238">
        <v>9.17</v>
      </c>
      <c r="E26" s="239">
        <v>13.6</v>
      </c>
      <c r="F26" s="240">
        <v>20.399999999999999</v>
      </c>
      <c r="G26" s="241">
        <v>21.1</v>
      </c>
      <c r="H26" s="242">
        <v>22.2</v>
      </c>
      <c r="I26" s="243">
        <v>22.1</v>
      </c>
      <c r="J26" s="244">
        <v>22.7</v>
      </c>
      <c r="K26" s="242">
        <v>22.1</v>
      </c>
      <c r="L26" s="245">
        <v>17.3</v>
      </c>
      <c r="M26" s="266">
        <v>11.8</v>
      </c>
      <c r="N26" s="239">
        <v>10.199999999999999</v>
      </c>
      <c r="O26" s="3" t="s">
        <v>102</v>
      </c>
    </row>
    <row r="27" spans="1:15" x14ac:dyDescent="0.25">
      <c r="A27" s="2" t="s">
        <v>103</v>
      </c>
      <c r="B27" s="18">
        <f>INT(SUM(C27:N27)*100/12)/100</f>
        <v>15.55</v>
      </c>
      <c r="C27" s="247">
        <v>7.0709999999999997</v>
      </c>
      <c r="D27" s="248">
        <v>8.264999999999997</v>
      </c>
      <c r="E27" s="249">
        <v>11.678000000000001</v>
      </c>
      <c r="F27" s="250">
        <v>16.221999999999998</v>
      </c>
      <c r="G27" s="251">
        <v>18.84</v>
      </c>
      <c r="H27" s="252">
        <v>22.082000000000001</v>
      </c>
      <c r="I27" s="253">
        <v>23.907999999999998</v>
      </c>
      <c r="J27" s="254">
        <v>23.650000000000006</v>
      </c>
      <c r="K27" s="252">
        <v>20.858000000000004</v>
      </c>
      <c r="L27" s="255">
        <v>16.351999999999997</v>
      </c>
      <c r="M27" s="256">
        <v>11.182</v>
      </c>
      <c r="N27" s="249">
        <v>6.524799999999999</v>
      </c>
      <c r="O27" s="2" t="s">
        <v>103</v>
      </c>
    </row>
    <row r="28" spans="1:15" x14ac:dyDescent="0.25">
      <c r="A28" s="2" t="s">
        <v>21</v>
      </c>
      <c r="B28" s="18">
        <f t="shared" ref="B28:N28" si="2">B26-B27</f>
        <v>1.0899999999999999</v>
      </c>
      <c r="C28" s="17">
        <f t="shared" si="2"/>
        <v>9.0000000000003411E-3</v>
      </c>
      <c r="D28" s="19">
        <f t="shared" si="2"/>
        <v>0.90500000000000291</v>
      </c>
      <c r="E28" s="20">
        <f t="shared" si="2"/>
        <v>1.9219999999999988</v>
      </c>
      <c r="F28" s="21">
        <f t="shared" si="2"/>
        <v>4.1780000000000008</v>
      </c>
      <c r="G28" s="22">
        <f t="shared" si="2"/>
        <v>2.2600000000000016</v>
      </c>
      <c r="H28" s="23">
        <f t="shared" si="2"/>
        <v>0.11799999999999855</v>
      </c>
      <c r="I28" s="24">
        <f t="shared" si="2"/>
        <v>-1.8079999999999963</v>
      </c>
      <c r="J28" s="25">
        <f t="shared" si="2"/>
        <v>-0.95000000000000639</v>
      </c>
      <c r="K28" s="23">
        <f t="shared" si="2"/>
        <v>1.2419999999999973</v>
      </c>
      <c r="L28" s="26">
        <f t="shared" si="2"/>
        <v>0.94800000000000395</v>
      </c>
      <c r="M28" s="27">
        <f t="shared" si="2"/>
        <v>0.61800000000000033</v>
      </c>
      <c r="N28" s="20">
        <f t="shared" si="2"/>
        <v>3.6752000000000002</v>
      </c>
      <c r="O28" s="2" t="s">
        <v>21</v>
      </c>
    </row>
    <row r="29" spans="1:15" x14ac:dyDescent="0.25">
      <c r="A29" s="2" t="s">
        <v>104</v>
      </c>
      <c r="B29" s="18">
        <v>14.98</v>
      </c>
      <c r="C29" s="17">
        <v>3.15</v>
      </c>
      <c r="D29" s="19">
        <v>6.22</v>
      </c>
      <c r="E29" s="20">
        <v>9.8000000000000007</v>
      </c>
      <c r="F29" s="21">
        <v>12.9</v>
      </c>
      <c r="G29" s="22">
        <v>17</v>
      </c>
      <c r="H29" s="23">
        <v>20</v>
      </c>
      <c r="I29" s="24">
        <v>21.9</v>
      </c>
      <c r="J29" s="25">
        <v>21.6</v>
      </c>
      <c r="K29" s="23">
        <v>18.100000000000001</v>
      </c>
      <c r="L29" s="26">
        <v>13.5</v>
      </c>
      <c r="M29" s="27">
        <v>9.4</v>
      </c>
      <c r="N29" s="20">
        <v>2.39</v>
      </c>
      <c r="O29" s="2" t="s">
        <v>104</v>
      </c>
    </row>
    <row r="30" spans="1:15" x14ac:dyDescent="0.25">
      <c r="A30" s="2" t="s">
        <v>86</v>
      </c>
      <c r="B30" s="231">
        <v>2001</v>
      </c>
      <c r="C30" s="17">
        <v>2010</v>
      </c>
      <c r="D30" s="19">
        <v>2006</v>
      </c>
      <c r="E30" s="20">
        <v>2006</v>
      </c>
      <c r="F30" s="21">
        <v>2001</v>
      </c>
      <c r="G30" s="22">
        <v>2002</v>
      </c>
      <c r="H30" s="23">
        <v>2002</v>
      </c>
      <c r="I30" s="24">
        <v>2002</v>
      </c>
      <c r="J30" s="25">
        <v>2006</v>
      </c>
      <c r="K30" s="23">
        <v>2001</v>
      </c>
      <c r="L30" s="26">
        <v>2003</v>
      </c>
      <c r="M30" s="27">
        <v>2010</v>
      </c>
      <c r="N30" s="20">
        <v>2010</v>
      </c>
      <c r="O30" s="2" t="s">
        <v>86</v>
      </c>
    </row>
    <row r="31" spans="1:15" x14ac:dyDescent="0.25">
      <c r="A31" s="2" t="s">
        <v>105</v>
      </c>
      <c r="B31" s="18">
        <v>16.64</v>
      </c>
      <c r="C31" s="17">
        <v>10.3</v>
      </c>
      <c r="D31" s="19">
        <v>10.8</v>
      </c>
      <c r="E31" s="20">
        <v>14.1</v>
      </c>
      <c r="F31" s="21">
        <v>20.8</v>
      </c>
      <c r="G31" s="22">
        <v>22.1</v>
      </c>
      <c r="H31" s="23">
        <v>23.5</v>
      </c>
      <c r="I31" s="24">
        <v>28.9</v>
      </c>
      <c r="J31" s="25">
        <v>26.9</v>
      </c>
      <c r="K31" s="23">
        <v>23.8</v>
      </c>
      <c r="L31" s="26">
        <v>19.2</v>
      </c>
      <c r="M31" s="27">
        <v>13.1</v>
      </c>
      <c r="N31" s="20">
        <v>10.199999999999999</v>
      </c>
      <c r="O31" s="2" t="s">
        <v>105</v>
      </c>
    </row>
    <row r="32" spans="1:15" x14ac:dyDescent="0.25">
      <c r="A32" s="2" t="s">
        <v>86</v>
      </c>
      <c r="B32" s="231">
        <v>2011</v>
      </c>
      <c r="C32" s="17">
        <v>2007</v>
      </c>
      <c r="D32" s="19">
        <v>2008</v>
      </c>
      <c r="E32" s="20">
        <v>2003</v>
      </c>
      <c r="F32" s="21">
        <v>2007</v>
      </c>
      <c r="G32" s="22">
        <v>2008</v>
      </c>
      <c r="H32" s="23">
        <v>2005</v>
      </c>
      <c r="I32" s="24">
        <v>2006</v>
      </c>
      <c r="J32" s="25">
        <v>2003</v>
      </c>
      <c r="K32" s="23">
        <v>2006</v>
      </c>
      <c r="L32" s="26">
        <v>2005</v>
      </c>
      <c r="M32" s="27">
        <v>2006</v>
      </c>
      <c r="N32" s="20">
        <v>2011</v>
      </c>
      <c r="O32" s="2" t="s">
        <v>86</v>
      </c>
    </row>
    <row r="33" spans="1:15" x14ac:dyDescent="0.25">
      <c r="A33" s="3" t="s">
        <v>106</v>
      </c>
      <c r="B33" s="4">
        <v>36.4</v>
      </c>
      <c r="C33" s="5">
        <v>13.3</v>
      </c>
      <c r="D33" s="6">
        <v>16.3</v>
      </c>
      <c r="E33" s="7">
        <v>20.5</v>
      </c>
      <c r="F33" s="8">
        <v>27.7</v>
      </c>
      <c r="G33" s="9">
        <v>27.2</v>
      </c>
      <c r="H33" s="10">
        <v>36.4</v>
      </c>
      <c r="I33" s="11">
        <v>31.1</v>
      </c>
      <c r="J33" s="12">
        <v>29</v>
      </c>
      <c r="K33" s="10">
        <v>30</v>
      </c>
      <c r="L33" s="13">
        <v>28.8</v>
      </c>
      <c r="M33" s="14">
        <v>16.899999999999999</v>
      </c>
      <c r="N33" s="7">
        <v>14.7</v>
      </c>
      <c r="O33" s="3" t="s">
        <v>106</v>
      </c>
    </row>
    <row r="34" spans="1:15" x14ac:dyDescent="0.25">
      <c r="A34" s="36" t="s">
        <v>89</v>
      </c>
      <c r="B34" s="39">
        <v>40721</v>
      </c>
      <c r="C34" s="40">
        <v>40557</v>
      </c>
      <c r="D34" s="41">
        <v>40585</v>
      </c>
      <c r="E34" s="42">
        <v>40627</v>
      </c>
      <c r="F34" s="43">
        <v>40656</v>
      </c>
      <c r="G34" s="44">
        <v>40670</v>
      </c>
      <c r="H34" s="45">
        <v>40721</v>
      </c>
      <c r="I34" s="46">
        <v>40729</v>
      </c>
      <c r="J34" s="47">
        <v>40756</v>
      </c>
      <c r="K34" s="45">
        <v>40789</v>
      </c>
      <c r="L34" s="48">
        <v>40817</v>
      </c>
      <c r="M34" s="49">
        <v>40851</v>
      </c>
      <c r="N34" s="42">
        <v>40878</v>
      </c>
      <c r="O34" s="36" t="s">
        <v>89</v>
      </c>
    </row>
    <row r="35" spans="1:15" x14ac:dyDescent="0.25">
      <c r="A35" s="2" t="s">
        <v>107</v>
      </c>
      <c r="B35" s="18">
        <v>37.799999999999997</v>
      </c>
      <c r="C35" s="17">
        <v>14.5</v>
      </c>
      <c r="D35" s="19">
        <v>18.2</v>
      </c>
      <c r="E35" s="33">
        <v>22.3</v>
      </c>
      <c r="F35" s="21">
        <v>27.7</v>
      </c>
      <c r="G35" s="22">
        <v>32</v>
      </c>
      <c r="H35" s="23">
        <v>36.4</v>
      </c>
      <c r="I35" s="24">
        <v>36.4</v>
      </c>
      <c r="J35" s="85">
        <v>37.799999999999997</v>
      </c>
      <c r="K35" s="23">
        <v>30.6</v>
      </c>
      <c r="L35" s="26">
        <v>28.8</v>
      </c>
      <c r="M35" s="27">
        <v>18.8</v>
      </c>
      <c r="N35" s="20">
        <v>15.4</v>
      </c>
      <c r="O35" s="2" t="s">
        <v>107</v>
      </c>
    </row>
    <row r="36" spans="1:15" ht="15.75" thickBot="1" x14ac:dyDescent="0.3">
      <c r="A36" s="50" t="s">
        <v>89</v>
      </c>
      <c r="B36" s="51">
        <v>37843</v>
      </c>
      <c r="C36" s="52" t="s">
        <v>108</v>
      </c>
      <c r="D36" s="53">
        <v>38021</v>
      </c>
      <c r="E36" s="234">
        <v>38427</v>
      </c>
      <c r="F36" s="55">
        <v>40656</v>
      </c>
      <c r="G36" s="56">
        <v>38499</v>
      </c>
      <c r="H36" s="57">
        <v>40721</v>
      </c>
      <c r="I36" s="58">
        <v>38917</v>
      </c>
      <c r="J36" s="214">
        <v>37843</v>
      </c>
      <c r="K36" s="57">
        <v>40064</v>
      </c>
      <c r="L36" s="60">
        <v>40817</v>
      </c>
      <c r="M36" s="61">
        <v>38659</v>
      </c>
      <c r="N36" s="54">
        <v>39056</v>
      </c>
      <c r="O36" s="50" t="s">
        <v>89</v>
      </c>
    </row>
    <row r="37" spans="1:15" ht="15.75" thickTop="1" x14ac:dyDescent="0.25">
      <c r="A37" s="86" t="s">
        <v>112</v>
      </c>
      <c r="B37" s="63">
        <f>INT(SUM(C37:N37)*100/12)/100</f>
        <v>15.55</v>
      </c>
      <c r="C37" s="64">
        <v>6.8</v>
      </c>
      <c r="D37" s="65">
        <v>8.8000000000000007</v>
      </c>
      <c r="E37" s="66">
        <v>12.5</v>
      </c>
      <c r="F37" s="67">
        <v>18.8</v>
      </c>
      <c r="G37" s="68">
        <v>18.8</v>
      </c>
      <c r="H37" s="69">
        <v>20.3</v>
      </c>
      <c r="I37" s="70">
        <v>21</v>
      </c>
      <c r="J37" s="71">
        <v>21</v>
      </c>
      <c r="K37" s="69">
        <v>20.9</v>
      </c>
      <c r="L37" s="72">
        <v>16.5</v>
      </c>
      <c r="M37" s="73">
        <v>11.3</v>
      </c>
      <c r="N37" s="66">
        <v>9.9</v>
      </c>
      <c r="O37" s="86" t="s">
        <v>112</v>
      </c>
    </row>
    <row r="38" spans="1:15" x14ac:dyDescent="0.25">
      <c r="A38" s="2" t="s">
        <v>113</v>
      </c>
      <c r="B38" s="18">
        <f>INT(SUM(C38:N38)*100/12)/100</f>
        <v>13.79</v>
      </c>
      <c r="C38" s="17">
        <v>5.9</v>
      </c>
      <c r="D38" s="19">
        <v>6.9</v>
      </c>
      <c r="E38" s="20">
        <v>10.1</v>
      </c>
      <c r="F38" s="21">
        <v>13</v>
      </c>
      <c r="G38" s="22">
        <v>16.8</v>
      </c>
      <c r="H38" s="23">
        <v>19.3</v>
      </c>
      <c r="I38" s="24">
        <v>21.4</v>
      </c>
      <c r="J38" s="25">
        <v>21.6</v>
      </c>
      <c r="K38" s="23">
        <v>19.2</v>
      </c>
      <c r="L38" s="26">
        <v>14.9</v>
      </c>
      <c r="M38" s="27">
        <v>9.6</v>
      </c>
      <c r="N38" s="20">
        <v>6.8</v>
      </c>
      <c r="O38" s="2" t="s">
        <v>113</v>
      </c>
    </row>
    <row r="39" spans="1:15" x14ac:dyDescent="0.25">
      <c r="A39" s="2" t="s">
        <v>21</v>
      </c>
      <c r="B39" s="18">
        <f t="shared" ref="B39:N39" si="3">B37-B38</f>
        <v>1.7600000000000016</v>
      </c>
      <c r="C39" s="17">
        <f t="shared" si="3"/>
        <v>0.89999999999999947</v>
      </c>
      <c r="D39" s="19">
        <f t="shared" si="3"/>
        <v>1.9000000000000004</v>
      </c>
      <c r="E39" s="20">
        <f t="shared" si="3"/>
        <v>2.4000000000000004</v>
      </c>
      <c r="F39" s="21">
        <f t="shared" si="3"/>
        <v>5.8000000000000007</v>
      </c>
      <c r="G39" s="22">
        <f t="shared" si="3"/>
        <v>2</v>
      </c>
      <c r="H39" s="23">
        <f t="shared" si="3"/>
        <v>1</v>
      </c>
      <c r="I39" s="24">
        <f t="shared" si="3"/>
        <v>-0.39999999999999858</v>
      </c>
      <c r="J39" s="25">
        <f t="shared" si="3"/>
        <v>-0.60000000000000142</v>
      </c>
      <c r="K39" s="23">
        <f t="shared" si="3"/>
        <v>1.6999999999999993</v>
      </c>
      <c r="L39" s="26">
        <f t="shared" si="3"/>
        <v>1.5999999999999996</v>
      </c>
      <c r="M39" s="27">
        <f t="shared" si="3"/>
        <v>1.7000000000000011</v>
      </c>
      <c r="N39" s="20">
        <f t="shared" si="3"/>
        <v>3.1000000000000005</v>
      </c>
      <c r="O39" s="2" t="s">
        <v>21</v>
      </c>
    </row>
    <row r="40" spans="1:15" x14ac:dyDescent="0.25">
      <c r="A40" s="2" t="s">
        <v>104</v>
      </c>
      <c r="B40" s="16"/>
      <c r="C40" s="17">
        <v>-0.6</v>
      </c>
      <c r="D40" s="19">
        <v>0.5</v>
      </c>
      <c r="E40" s="20">
        <v>6.6</v>
      </c>
      <c r="F40" s="21">
        <v>9.3000000000000007</v>
      </c>
      <c r="G40" s="22">
        <v>13.1</v>
      </c>
      <c r="H40" s="23">
        <v>16.3</v>
      </c>
      <c r="I40" s="24">
        <v>18.100000000000001</v>
      </c>
      <c r="J40" s="25">
        <v>18.7</v>
      </c>
      <c r="K40" s="23">
        <v>16.3</v>
      </c>
      <c r="L40" s="26">
        <v>10</v>
      </c>
      <c r="M40" s="27">
        <v>6.1</v>
      </c>
      <c r="N40" s="20">
        <v>2.2000000000000002</v>
      </c>
      <c r="O40" s="2" t="s">
        <v>104</v>
      </c>
    </row>
    <row r="41" spans="1:15" x14ac:dyDescent="0.25">
      <c r="A41" s="2" t="s">
        <v>86</v>
      </c>
      <c r="B41" s="233"/>
      <c r="C41" s="17">
        <v>1963</v>
      </c>
      <c r="D41" s="19">
        <v>1956</v>
      </c>
      <c r="E41" s="20">
        <v>1970</v>
      </c>
      <c r="F41" s="21">
        <v>1986</v>
      </c>
      <c r="G41" s="22">
        <v>1984</v>
      </c>
      <c r="H41" s="23">
        <v>1991</v>
      </c>
      <c r="I41" s="24">
        <v>1965</v>
      </c>
      <c r="J41" s="25">
        <v>1963</v>
      </c>
      <c r="K41" s="23">
        <v>1986</v>
      </c>
      <c r="L41" s="26">
        <v>1974</v>
      </c>
      <c r="M41" s="27">
        <v>1993</v>
      </c>
      <c r="N41" s="20">
        <v>2010</v>
      </c>
      <c r="O41" s="2" t="s">
        <v>86</v>
      </c>
    </row>
    <row r="42" spans="1:15" x14ac:dyDescent="0.25">
      <c r="A42" s="2" t="s">
        <v>105</v>
      </c>
      <c r="B42" s="16"/>
      <c r="C42" s="17">
        <v>9.9</v>
      </c>
      <c r="D42" s="19">
        <v>11.9</v>
      </c>
      <c r="E42" s="20">
        <v>14.8</v>
      </c>
      <c r="F42" s="21">
        <v>16.8</v>
      </c>
      <c r="G42" s="22">
        <v>20.9</v>
      </c>
      <c r="H42" s="23">
        <v>23.9</v>
      </c>
      <c r="I42" s="24">
        <v>27.3</v>
      </c>
      <c r="J42" s="25">
        <v>27.9</v>
      </c>
      <c r="K42" s="23">
        <v>23.9</v>
      </c>
      <c r="L42" s="26">
        <v>18.100000000000001</v>
      </c>
      <c r="M42" s="27">
        <v>13.1</v>
      </c>
      <c r="N42" s="20">
        <v>10</v>
      </c>
      <c r="O42" s="2" t="s">
        <v>105</v>
      </c>
    </row>
    <row r="43" spans="1:15" x14ac:dyDescent="0.25">
      <c r="A43" s="2" t="s">
        <v>86</v>
      </c>
      <c r="B43" s="233"/>
      <c r="C43" s="17">
        <v>2007</v>
      </c>
      <c r="D43" s="19">
        <v>1990</v>
      </c>
      <c r="E43" s="20">
        <v>1948</v>
      </c>
      <c r="F43" s="21">
        <v>1949</v>
      </c>
      <c r="G43" s="22">
        <v>1947</v>
      </c>
      <c r="H43" s="23">
        <v>1976</v>
      </c>
      <c r="I43" s="24">
        <v>2006</v>
      </c>
      <c r="J43" s="25">
        <v>1947</v>
      </c>
      <c r="K43" s="23">
        <v>1959</v>
      </c>
      <c r="L43" s="26">
        <v>2001</v>
      </c>
      <c r="M43" s="27">
        <v>1994</v>
      </c>
      <c r="N43" s="20">
        <v>1974</v>
      </c>
      <c r="O43" s="2" t="s">
        <v>86</v>
      </c>
    </row>
    <row r="44" spans="1:15" x14ac:dyDescent="0.25">
      <c r="A44" s="3" t="s">
        <v>106</v>
      </c>
      <c r="B44" s="4">
        <v>34.299999999999997</v>
      </c>
      <c r="C44" s="5">
        <v>13.2</v>
      </c>
      <c r="D44" s="6">
        <v>16.399999999999999</v>
      </c>
      <c r="E44" s="7">
        <v>19.7</v>
      </c>
      <c r="F44" s="8">
        <v>25.5</v>
      </c>
      <c r="G44" s="9">
        <v>26.7</v>
      </c>
      <c r="H44" s="10">
        <v>34.299999999999997</v>
      </c>
      <c r="I44" s="11">
        <v>29.2</v>
      </c>
      <c r="J44" s="12">
        <v>27.2</v>
      </c>
      <c r="K44" s="10">
        <v>27.5</v>
      </c>
      <c r="L44" s="13">
        <v>27.8</v>
      </c>
      <c r="M44" s="14">
        <v>16.899999999999999</v>
      </c>
      <c r="N44" s="7">
        <v>14.2</v>
      </c>
      <c r="O44" s="3" t="s">
        <v>106</v>
      </c>
    </row>
    <row r="45" spans="1:15" x14ac:dyDescent="0.25">
      <c r="A45" s="36" t="s">
        <v>89</v>
      </c>
      <c r="B45" s="39">
        <v>40721</v>
      </c>
      <c r="C45" s="40">
        <v>40557</v>
      </c>
      <c r="D45" s="41">
        <v>40585</v>
      </c>
      <c r="E45" s="42">
        <v>40627</v>
      </c>
      <c r="F45" s="43">
        <v>40656</v>
      </c>
      <c r="G45" s="44">
        <v>40670</v>
      </c>
      <c r="H45" s="45">
        <v>40721</v>
      </c>
      <c r="I45" s="46">
        <v>40729</v>
      </c>
      <c r="J45" s="47">
        <v>40756</v>
      </c>
      <c r="K45" s="45">
        <v>40796</v>
      </c>
      <c r="L45" s="48">
        <v>40817</v>
      </c>
      <c r="M45" s="49">
        <v>40851</v>
      </c>
      <c r="N45" s="42">
        <v>40878</v>
      </c>
      <c r="O45" s="36" t="s">
        <v>89</v>
      </c>
    </row>
    <row r="46" spans="1:15" x14ac:dyDescent="0.25">
      <c r="A46" s="2" t="s">
        <v>22</v>
      </c>
      <c r="B46" s="18">
        <v>37.799999999999997</v>
      </c>
      <c r="C46" s="17">
        <v>17.2</v>
      </c>
      <c r="D46" s="19">
        <v>19.899999999999999</v>
      </c>
      <c r="E46" s="20">
        <v>22.9</v>
      </c>
      <c r="F46" s="21">
        <v>29.3</v>
      </c>
      <c r="G46" s="22">
        <v>32.4</v>
      </c>
      <c r="H46" s="23">
        <v>35</v>
      </c>
      <c r="I46" s="24">
        <v>37.799999999999997</v>
      </c>
      <c r="J46" s="85">
        <v>37.299999999999997</v>
      </c>
      <c r="K46" s="23">
        <v>32.799999999999997</v>
      </c>
      <c r="L46" s="26">
        <v>27.8</v>
      </c>
      <c r="M46" s="27">
        <v>21.8</v>
      </c>
      <c r="N46" s="20">
        <v>16.100000000000001</v>
      </c>
      <c r="O46" s="2" t="s">
        <v>22</v>
      </c>
    </row>
    <row r="47" spans="1:15" x14ac:dyDescent="0.25">
      <c r="A47" s="2" t="s">
        <v>89</v>
      </c>
      <c r="B47" s="39">
        <v>19176</v>
      </c>
      <c r="C47" s="74">
        <v>13159</v>
      </c>
      <c r="D47" s="75">
        <v>18311</v>
      </c>
      <c r="E47" s="76">
        <v>19443</v>
      </c>
      <c r="F47" s="77">
        <v>18004</v>
      </c>
      <c r="G47" s="78">
        <v>19504</v>
      </c>
      <c r="H47" s="23">
        <v>1947</v>
      </c>
      <c r="I47" s="80">
        <v>19176</v>
      </c>
      <c r="J47" s="47">
        <v>37843</v>
      </c>
      <c r="K47" s="79">
        <v>18145</v>
      </c>
      <c r="L47" s="82">
        <v>40817</v>
      </c>
      <c r="M47" s="83">
        <v>10169</v>
      </c>
      <c r="N47" s="76">
        <v>36867</v>
      </c>
      <c r="O47" s="2" t="s">
        <v>89</v>
      </c>
    </row>
    <row r="48" spans="1:15" x14ac:dyDescent="0.25">
      <c r="A48" s="15" t="s">
        <v>114</v>
      </c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 t="s">
        <v>114</v>
      </c>
    </row>
    <row r="49" spans="1:15" x14ac:dyDescent="0.25">
      <c r="A49" s="3" t="s">
        <v>115</v>
      </c>
      <c r="B49" s="4">
        <f>INT(SUM(C49:N49)*100/12)/100</f>
        <v>12.15</v>
      </c>
      <c r="C49" s="237">
        <f t="shared" ref="C49:N50" si="4">(C3+C26)/2</f>
        <v>4.4649999999999999</v>
      </c>
      <c r="D49" s="238">
        <f t="shared" si="4"/>
        <v>6.5250000000000004</v>
      </c>
      <c r="E49" s="239">
        <f t="shared" si="4"/>
        <v>8.19</v>
      </c>
      <c r="F49" s="240">
        <f t="shared" si="4"/>
        <v>13.68</v>
      </c>
      <c r="G49" s="241">
        <f t="shared" si="4"/>
        <v>14.93</v>
      </c>
      <c r="H49" s="242">
        <f t="shared" si="4"/>
        <v>16.850000000000001</v>
      </c>
      <c r="I49" s="243">
        <f t="shared" si="4"/>
        <v>16.8</v>
      </c>
      <c r="J49" s="244">
        <f t="shared" si="4"/>
        <v>17.850000000000001</v>
      </c>
      <c r="K49" s="242">
        <f t="shared" si="4"/>
        <v>17.200000000000003</v>
      </c>
      <c r="L49" s="245">
        <f t="shared" si="4"/>
        <v>13.15</v>
      </c>
      <c r="M49" s="266">
        <f t="shared" si="4"/>
        <v>8.9050000000000011</v>
      </c>
      <c r="N49" s="267">
        <f t="shared" si="4"/>
        <v>7.2850000000000001</v>
      </c>
      <c r="O49" s="3" t="s">
        <v>115</v>
      </c>
    </row>
    <row r="50" spans="1:15" x14ac:dyDescent="0.25">
      <c r="A50" s="30" t="s">
        <v>116</v>
      </c>
      <c r="B50" s="18">
        <f>INT(SUM(C50:N50)*100/12)/100</f>
        <v>11.26</v>
      </c>
      <c r="C50" s="247">
        <f t="shared" si="4"/>
        <v>4.4073000000000002</v>
      </c>
      <c r="D50" s="248">
        <f t="shared" si="4"/>
        <v>5.079349999999998</v>
      </c>
      <c r="E50" s="249">
        <f t="shared" si="4"/>
        <v>7.4350000000000005</v>
      </c>
      <c r="F50" s="250">
        <f t="shared" si="4"/>
        <v>10.607999999999999</v>
      </c>
      <c r="G50" s="251">
        <f t="shared" si="4"/>
        <v>13.6205</v>
      </c>
      <c r="H50" s="252">
        <f t="shared" si="4"/>
        <v>16.740000000000002</v>
      </c>
      <c r="I50" s="253">
        <f t="shared" si="4"/>
        <v>18.693999999999999</v>
      </c>
      <c r="J50" s="254">
        <f t="shared" si="4"/>
        <v>18.494000000000003</v>
      </c>
      <c r="K50" s="252">
        <f t="shared" si="4"/>
        <v>15.624500000000001</v>
      </c>
      <c r="L50" s="255">
        <f t="shared" si="4"/>
        <v>12.503499999999999</v>
      </c>
      <c r="M50" s="256">
        <f t="shared" si="4"/>
        <v>8.0625</v>
      </c>
      <c r="N50" s="249">
        <f t="shared" si="4"/>
        <v>3.9589499999999997</v>
      </c>
      <c r="O50" s="30" t="s">
        <v>116</v>
      </c>
    </row>
    <row r="51" spans="1:15" x14ac:dyDescent="0.25">
      <c r="A51" s="30" t="s">
        <v>21</v>
      </c>
      <c r="B51" s="18">
        <f t="shared" ref="B51:N51" si="5">B49-B50</f>
        <v>0.89000000000000057</v>
      </c>
      <c r="C51" s="17">
        <f t="shared" si="5"/>
        <v>5.769999999999964E-2</v>
      </c>
      <c r="D51" s="19">
        <f t="shared" si="5"/>
        <v>1.4456500000000023</v>
      </c>
      <c r="E51" s="20">
        <f t="shared" si="5"/>
        <v>0.75499999999999901</v>
      </c>
      <c r="F51" s="21">
        <f t="shared" si="5"/>
        <v>3.072000000000001</v>
      </c>
      <c r="G51" s="22">
        <f t="shared" si="5"/>
        <v>1.3094999999999999</v>
      </c>
      <c r="H51" s="23">
        <f t="shared" si="5"/>
        <v>0.10999999999999943</v>
      </c>
      <c r="I51" s="24">
        <f t="shared" si="5"/>
        <v>-1.8939999999999984</v>
      </c>
      <c r="J51" s="25">
        <f t="shared" si="5"/>
        <v>-0.6440000000000019</v>
      </c>
      <c r="K51" s="23">
        <f t="shared" si="5"/>
        <v>1.5755000000000017</v>
      </c>
      <c r="L51" s="26">
        <f t="shared" si="5"/>
        <v>0.64650000000000141</v>
      </c>
      <c r="M51" s="27">
        <f t="shared" si="5"/>
        <v>0.84250000000000114</v>
      </c>
      <c r="N51" s="20">
        <f t="shared" si="5"/>
        <v>3.3260500000000004</v>
      </c>
      <c r="O51" s="30" t="s">
        <v>21</v>
      </c>
    </row>
    <row r="52" spans="1:15" x14ac:dyDescent="0.25">
      <c r="A52" s="30" t="s">
        <v>117</v>
      </c>
      <c r="B52" s="18">
        <v>10.11</v>
      </c>
      <c r="C52" s="17">
        <v>0.60499999999999998</v>
      </c>
      <c r="D52" s="19">
        <v>3.34</v>
      </c>
      <c r="E52" s="20">
        <v>5.91</v>
      </c>
      <c r="F52" s="21">
        <v>8.34</v>
      </c>
      <c r="G52" s="22">
        <v>11.5</v>
      </c>
      <c r="H52" s="23">
        <v>15.45</v>
      </c>
      <c r="I52" s="24">
        <v>16.8</v>
      </c>
      <c r="J52" s="25">
        <v>17.350000000000001</v>
      </c>
      <c r="K52" s="23">
        <v>13.94</v>
      </c>
      <c r="L52" s="26">
        <v>8.9600000000000009</v>
      </c>
      <c r="M52" s="27">
        <v>6.7850000000000001</v>
      </c>
      <c r="N52" s="20">
        <v>-5.5E-2</v>
      </c>
      <c r="O52" s="30" t="s">
        <v>117</v>
      </c>
    </row>
    <row r="53" spans="1:15" x14ac:dyDescent="0.25">
      <c r="A53" s="30" t="s">
        <v>86</v>
      </c>
      <c r="B53" s="18">
        <v>2010</v>
      </c>
      <c r="C53" s="17">
        <v>2010</v>
      </c>
      <c r="D53" s="19">
        <v>2003</v>
      </c>
      <c r="E53" s="20">
        <v>2006</v>
      </c>
      <c r="F53" s="21">
        <v>2001</v>
      </c>
      <c r="G53" s="22">
        <v>2010</v>
      </c>
      <c r="H53" s="23">
        <v>2002</v>
      </c>
      <c r="I53" s="24">
        <v>2011</v>
      </c>
      <c r="J53" s="25">
        <v>2006</v>
      </c>
      <c r="K53" s="23">
        <v>2001</v>
      </c>
      <c r="L53" s="26">
        <v>2003</v>
      </c>
      <c r="M53" s="27">
        <v>2010</v>
      </c>
      <c r="N53" s="20">
        <v>2010</v>
      </c>
      <c r="O53" s="30" t="s">
        <v>86</v>
      </c>
    </row>
    <row r="54" spans="1:15" x14ac:dyDescent="0.25">
      <c r="A54" s="30" t="s">
        <v>118</v>
      </c>
      <c r="B54" s="18">
        <v>12.15</v>
      </c>
      <c r="C54" s="17">
        <v>7.88</v>
      </c>
      <c r="D54" s="19">
        <v>7.84</v>
      </c>
      <c r="E54" s="20">
        <v>8.66</v>
      </c>
      <c r="F54" s="21">
        <v>13.68</v>
      </c>
      <c r="G54" s="22">
        <v>16.3</v>
      </c>
      <c r="H54" s="23">
        <v>17.600000000000001</v>
      </c>
      <c r="I54" s="24">
        <v>22.1</v>
      </c>
      <c r="J54" s="25">
        <v>20.350000000000001</v>
      </c>
      <c r="K54" s="23">
        <v>18.850000000000001</v>
      </c>
      <c r="L54" s="26">
        <v>15.5</v>
      </c>
      <c r="M54" s="27">
        <v>9.32</v>
      </c>
      <c r="N54" s="20">
        <v>7.2850000000000001</v>
      </c>
      <c r="O54" s="30" t="s">
        <v>118</v>
      </c>
    </row>
    <row r="55" spans="1:15" ht="15.75" thickBot="1" x14ac:dyDescent="0.3">
      <c r="A55" s="88" t="s">
        <v>86</v>
      </c>
      <c r="B55" s="89">
        <v>2011</v>
      </c>
      <c r="C55" s="90">
        <v>2007</v>
      </c>
      <c r="D55" s="91">
        <v>2002</v>
      </c>
      <c r="E55" s="92">
        <v>2003</v>
      </c>
      <c r="F55" s="93">
        <v>2011</v>
      </c>
      <c r="G55" s="94">
        <v>2008</v>
      </c>
      <c r="H55" s="95">
        <v>2005</v>
      </c>
      <c r="I55" s="96">
        <v>2006</v>
      </c>
      <c r="J55" s="97">
        <v>2003</v>
      </c>
      <c r="K55" s="95">
        <v>2006</v>
      </c>
      <c r="L55" s="98">
        <v>2005</v>
      </c>
      <c r="M55" s="99">
        <v>2006</v>
      </c>
      <c r="N55" s="92">
        <v>2011</v>
      </c>
      <c r="O55" s="88" t="s">
        <v>86</v>
      </c>
    </row>
    <row r="56" spans="1:15" ht="15.75" thickTop="1" x14ac:dyDescent="0.25">
      <c r="A56" s="100" t="s">
        <v>119</v>
      </c>
      <c r="B56" s="63">
        <f>INT(SUM(C56:N56)*100/12)/100</f>
        <v>11.84</v>
      </c>
      <c r="C56" s="257">
        <f t="shared" ref="C56:N57" si="6">(C14+C37)/2</f>
        <v>4.55</v>
      </c>
      <c r="D56" s="258">
        <f t="shared" si="6"/>
        <v>6.45</v>
      </c>
      <c r="E56" s="259">
        <f t="shared" si="6"/>
        <v>8.15</v>
      </c>
      <c r="F56" s="260">
        <f t="shared" si="6"/>
        <v>13.350000000000001</v>
      </c>
      <c r="G56" s="261">
        <f t="shared" si="6"/>
        <v>14</v>
      </c>
      <c r="H56" s="262">
        <f t="shared" si="6"/>
        <v>16</v>
      </c>
      <c r="I56" s="263">
        <f t="shared" si="6"/>
        <v>16.5</v>
      </c>
      <c r="J56" s="264">
        <f t="shared" si="6"/>
        <v>17.149999999999999</v>
      </c>
      <c r="K56" s="262">
        <f t="shared" si="6"/>
        <v>16.799999999999997</v>
      </c>
      <c r="L56" s="265">
        <f t="shared" si="6"/>
        <v>13.1</v>
      </c>
      <c r="M56" s="246">
        <f t="shared" si="6"/>
        <v>8.6999999999999993</v>
      </c>
      <c r="N56" s="259">
        <f t="shared" si="6"/>
        <v>7.35</v>
      </c>
      <c r="O56" s="100" t="s">
        <v>119</v>
      </c>
    </row>
    <row r="57" spans="1:15" x14ac:dyDescent="0.25">
      <c r="A57" s="2" t="s">
        <v>120</v>
      </c>
      <c r="B57" s="18">
        <f>INT(SUM(C57:N57)*100/12)/100</f>
        <v>10.11</v>
      </c>
      <c r="C57" s="247">
        <f t="shared" si="6"/>
        <v>3.45</v>
      </c>
      <c r="D57" s="248">
        <f t="shared" si="6"/>
        <v>4</v>
      </c>
      <c r="E57" s="249">
        <f t="shared" si="6"/>
        <v>6.55</v>
      </c>
      <c r="F57" s="250">
        <f t="shared" si="6"/>
        <v>8.8000000000000007</v>
      </c>
      <c r="G57" s="251">
        <f t="shared" si="6"/>
        <v>12.350000000000001</v>
      </c>
      <c r="H57" s="252">
        <f t="shared" si="6"/>
        <v>14.850000000000001</v>
      </c>
      <c r="I57" s="253">
        <f t="shared" si="6"/>
        <v>16.899999999999999</v>
      </c>
      <c r="J57" s="254">
        <f t="shared" si="6"/>
        <v>17.05</v>
      </c>
      <c r="K57" s="252">
        <f t="shared" si="6"/>
        <v>14.95</v>
      </c>
      <c r="L57" s="255">
        <f t="shared" si="6"/>
        <v>11.25</v>
      </c>
      <c r="M57" s="256">
        <f t="shared" si="6"/>
        <v>6.85</v>
      </c>
      <c r="N57" s="249">
        <f t="shared" si="6"/>
        <v>4.4000000000000004</v>
      </c>
      <c r="O57" s="2" t="s">
        <v>120</v>
      </c>
    </row>
    <row r="58" spans="1:15" x14ac:dyDescent="0.25">
      <c r="A58" s="30" t="s">
        <v>21</v>
      </c>
      <c r="B58" s="18">
        <f t="shared" ref="B58:N58" si="7">B56-B57</f>
        <v>1.7300000000000004</v>
      </c>
      <c r="C58" s="17">
        <f t="shared" si="7"/>
        <v>1.0999999999999996</v>
      </c>
      <c r="D58" s="19">
        <f t="shared" si="7"/>
        <v>2.4500000000000002</v>
      </c>
      <c r="E58" s="20">
        <f t="shared" si="7"/>
        <v>1.6000000000000005</v>
      </c>
      <c r="F58" s="21">
        <f t="shared" si="7"/>
        <v>4.5500000000000007</v>
      </c>
      <c r="G58" s="22">
        <f t="shared" si="7"/>
        <v>1.6499999999999986</v>
      </c>
      <c r="H58" s="23">
        <f t="shared" si="7"/>
        <v>1.1499999999999986</v>
      </c>
      <c r="I58" s="24">
        <f t="shared" si="7"/>
        <v>-0.39999999999999858</v>
      </c>
      <c r="J58" s="25">
        <f t="shared" si="7"/>
        <v>9.9999999999997868E-2</v>
      </c>
      <c r="K58" s="23">
        <f t="shared" si="7"/>
        <v>1.8499999999999979</v>
      </c>
      <c r="L58" s="26">
        <f t="shared" si="7"/>
        <v>1.8499999999999996</v>
      </c>
      <c r="M58" s="27">
        <f t="shared" si="7"/>
        <v>1.8499999999999996</v>
      </c>
      <c r="N58" s="20">
        <f t="shared" si="7"/>
        <v>2.9499999999999993</v>
      </c>
      <c r="O58" s="30" t="s">
        <v>21</v>
      </c>
    </row>
    <row r="59" spans="1:15" x14ac:dyDescent="0.25">
      <c r="A59" s="30" t="s">
        <v>117</v>
      </c>
      <c r="B59" s="16"/>
      <c r="C59" s="17">
        <v>-3.1</v>
      </c>
      <c r="D59" s="19">
        <v>-3.6</v>
      </c>
      <c r="E59" s="20">
        <v>3.4</v>
      </c>
      <c r="F59" s="21">
        <v>6.3</v>
      </c>
      <c r="G59" s="22">
        <v>9.6999999999999993</v>
      </c>
      <c r="H59" s="23">
        <v>12.5</v>
      </c>
      <c r="I59" s="24">
        <v>14.9</v>
      </c>
      <c r="J59" s="25">
        <v>14.9</v>
      </c>
      <c r="K59" s="23">
        <v>11.9</v>
      </c>
      <c r="L59" s="26">
        <v>7.6</v>
      </c>
      <c r="M59" s="27">
        <v>3.7</v>
      </c>
      <c r="N59" s="20">
        <v>-0.1</v>
      </c>
      <c r="O59" s="30" t="s">
        <v>117</v>
      </c>
    </row>
    <row r="60" spans="1:15" x14ac:dyDescent="0.25">
      <c r="A60" s="30" t="s">
        <v>86</v>
      </c>
      <c r="B60" s="16"/>
      <c r="C60" s="17">
        <v>1963</v>
      </c>
      <c r="D60" s="19">
        <v>1956</v>
      </c>
      <c r="E60" s="20">
        <v>1955</v>
      </c>
      <c r="F60" s="21">
        <v>1986</v>
      </c>
      <c r="G60" s="22">
        <v>1984</v>
      </c>
      <c r="H60" s="23">
        <v>1972</v>
      </c>
      <c r="I60" s="24" t="s">
        <v>99</v>
      </c>
      <c r="J60" s="25">
        <v>1956</v>
      </c>
      <c r="K60" s="23">
        <v>1986</v>
      </c>
      <c r="L60" s="26">
        <v>1974</v>
      </c>
      <c r="M60" s="27">
        <v>1993</v>
      </c>
      <c r="N60" s="20">
        <v>2010</v>
      </c>
      <c r="O60" s="30" t="s">
        <v>86</v>
      </c>
    </row>
    <row r="61" spans="1:15" x14ac:dyDescent="0.25">
      <c r="A61" s="30" t="s">
        <v>118</v>
      </c>
      <c r="B61" s="16"/>
      <c r="C61" s="17">
        <v>7.7</v>
      </c>
      <c r="D61" s="19">
        <v>8.6</v>
      </c>
      <c r="E61" s="20">
        <v>9.9</v>
      </c>
      <c r="F61" s="21">
        <v>12.65</v>
      </c>
      <c r="G61" s="22">
        <v>15.1</v>
      </c>
      <c r="H61" s="23">
        <v>17.8</v>
      </c>
      <c r="I61" s="24">
        <v>21.3</v>
      </c>
      <c r="J61" s="25">
        <v>21.1</v>
      </c>
      <c r="K61" s="23">
        <v>18.600000000000001</v>
      </c>
      <c r="L61" s="26">
        <v>15</v>
      </c>
      <c r="M61" s="27">
        <v>11.2</v>
      </c>
      <c r="N61" s="20">
        <v>8</v>
      </c>
      <c r="O61" s="30" t="s">
        <v>118</v>
      </c>
    </row>
    <row r="62" spans="1:15" x14ac:dyDescent="0.25">
      <c r="A62" s="88" t="s">
        <v>86</v>
      </c>
      <c r="B62" s="101"/>
      <c r="C62" s="90">
        <v>2007</v>
      </c>
      <c r="D62" s="91">
        <v>1990</v>
      </c>
      <c r="E62" s="92" t="s">
        <v>99</v>
      </c>
      <c r="F62" s="93">
        <v>2007</v>
      </c>
      <c r="G62" s="94">
        <v>1947</v>
      </c>
      <c r="H62" s="95">
        <v>1976</v>
      </c>
      <c r="I62" s="96">
        <v>2006</v>
      </c>
      <c r="J62" s="97">
        <v>1947</v>
      </c>
      <c r="K62" s="95">
        <v>1949</v>
      </c>
      <c r="L62" s="98">
        <v>2001</v>
      </c>
      <c r="M62" s="99">
        <v>1994</v>
      </c>
      <c r="N62" s="92">
        <v>1974</v>
      </c>
      <c r="O62" s="88" t="s">
        <v>86</v>
      </c>
    </row>
    <row r="63" spans="1:15" x14ac:dyDescent="0.25">
      <c r="A63" s="15" t="s">
        <v>121</v>
      </c>
      <c r="B63" s="16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 t="s">
        <v>121</v>
      </c>
    </row>
    <row r="64" spans="1:15" x14ac:dyDescent="0.25">
      <c r="A64" s="279" t="s">
        <v>122</v>
      </c>
      <c r="B64" s="280">
        <f>SUM(C64:N64)</f>
        <v>32</v>
      </c>
      <c r="C64" s="281">
        <v>14</v>
      </c>
      <c r="D64" s="282">
        <v>4</v>
      </c>
      <c r="E64" s="283">
        <v>8</v>
      </c>
      <c r="F64" s="284">
        <v>0</v>
      </c>
      <c r="G64" s="285">
        <v>0</v>
      </c>
      <c r="H64" s="286">
        <v>0</v>
      </c>
      <c r="I64" s="287">
        <v>0</v>
      </c>
      <c r="J64" s="288">
        <v>0</v>
      </c>
      <c r="K64" s="286">
        <v>0</v>
      </c>
      <c r="L64" s="289">
        <v>1</v>
      </c>
      <c r="M64" s="290">
        <v>2</v>
      </c>
      <c r="N64" s="283">
        <v>3</v>
      </c>
      <c r="O64" s="279" t="s">
        <v>122</v>
      </c>
    </row>
    <row r="65" spans="1:15" x14ac:dyDescent="0.25">
      <c r="A65" s="291" t="s">
        <v>123</v>
      </c>
      <c r="B65" s="269">
        <f>SUM(C65:N65)</f>
        <v>52.6</v>
      </c>
      <c r="C65" s="292">
        <v>11.2</v>
      </c>
      <c r="D65" s="293">
        <v>11</v>
      </c>
      <c r="E65" s="294">
        <v>7.9</v>
      </c>
      <c r="F65" s="295">
        <v>3.1</v>
      </c>
      <c r="G65" s="296">
        <v>0.3</v>
      </c>
      <c r="H65" s="297">
        <v>0</v>
      </c>
      <c r="I65" s="298">
        <v>0</v>
      </c>
      <c r="J65" s="299">
        <v>0</v>
      </c>
      <c r="K65" s="297">
        <v>0</v>
      </c>
      <c r="L65" s="300">
        <v>1.5</v>
      </c>
      <c r="M65" s="301">
        <v>4.0999999999999996</v>
      </c>
      <c r="N65" s="294">
        <v>13.5</v>
      </c>
      <c r="O65" s="291" t="s">
        <v>123</v>
      </c>
    </row>
    <row r="66" spans="1:15" x14ac:dyDescent="0.25">
      <c r="A66" s="2" t="s">
        <v>124</v>
      </c>
      <c r="B66" s="18">
        <v>77</v>
      </c>
      <c r="C66" s="17">
        <v>18</v>
      </c>
      <c r="D66" s="19">
        <v>18</v>
      </c>
      <c r="E66" s="20">
        <v>15</v>
      </c>
      <c r="F66" s="21">
        <v>9</v>
      </c>
      <c r="G66" s="22">
        <v>2</v>
      </c>
      <c r="H66" s="23">
        <v>0</v>
      </c>
      <c r="I66" s="24">
        <v>0</v>
      </c>
      <c r="J66" s="25">
        <v>0</v>
      </c>
      <c r="K66" s="23">
        <v>0</v>
      </c>
      <c r="L66" s="26">
        <v>7</v>
      </c>
      <c r="M66" s="27">
        <v>8</v>
      </c>
      <c r="N66" s="20">
        <v>25</v>
      </c>
      <c r="O66" s="2" t="s">
        <v>124</v>
      </c>
    </row>
    <row r="67" spans="1:15" x14ac:dyDescent="0.25">
      <c r="A67" s="2" t="s">
        <v>86</v>
      </c>
      <c r="B67" s="18">
        <v>2010</v>
      </c>
      <c r="C67" s="17">
        <v>2010</v>
      </c>
      <c r="D67" s="19">
        <v>2003</v>
      </c>
      <c r="E67" s="20">
        <v>2006</v>
      </c>
      <c r="F67" s="21">
        <v>2003</v>
      </c>
      <c r="G67" s="22">
        <v>2010</v>
      </c>
      <c r="H67" s="23"/>
      <c r="I67" s="24"/>
      <c r="J67" s="25"/>
      <c r="K67" s="23"/>
      <c r="L67" s="26">
        <v>2003</v>
      </c>
      <c r="M67" s="27">
        <v>2005</v>
      </c>
      <c r="N67" s="20">
        <v>2010</v>
      </c>
      <c r="O67" s="2" t="s">
        <v>86</v>
      </c>
    </row>
    <row r="68" spans="1:15" x14ac:dyDescent="0.25">
      <c r="A68" s="2" t="s">
        <v>125</v>
      </c>
      <c r="B68" s="18">
        <v>32</v>
      </c>
      <c r="C68" s="17">
        <v>4</v>
      </c>
      <c r="D68" s="19">
        <v>6</v>
      </c>
      <c r="E68" s="20">
        <v>2</v>
      </c>
      <c r="F68" s="21">
        <v>0</v>
      </c>
      <c r="G68" s="22">
        <v>0</v>
      </c>
      <c r="H68" s="23">
        <v>0</v>
      </c>
      <c r="I68" s="24">
        <v>0</v>
      </c>
      <c r="J68" s="25">
        <v>0</v>
      </c>
      <c r="K68" s="23">
        <v>0</v>
      </c>
      <c r="L68" s="26">
        <v>0</v>
      </c>
      <c r="M68" s="27">
        <v>0</v>
      </c>
      <c r="N68" s="20">
        <v>3</v>
      </c>
      <c r="O68" s="2" t="s">
        <v>125</v>
      </c>
    </row>
    <row r="69" spans="1:15" x14ac:dyDescent="0.25">
      <c r="A69" s="2" t="s">
        <v>126</v>
      </c>
      <c r="B69" s="18">
        <v>2011</v>
      </c>
      <c r="C69" s="17">
        <v>2008</v>
      </c>
      <c r="D69" s="19">
        <v>2007</v>
      </c>
      <c r="E69" s="20">
        <v>2001</v>
      </c>
      <c r="F69" s="21">
        <v>2011</v>
      </c>
      <c r="G69" s="22">
        <v>2006</v>
      </c>
      <c r="H69" s="23"/>
      <c r="I69" s="24"/>
      <c r="J69" s="25"/>
      <c r="K69" s="23"/>
      <c r="L69" s="26">
        <v>2008</v>
      </c>
      <c r="M69" s="27">
        <v>2002</v>
      </c>
      <c r="N69" s="20">
        <v>2011</v>
      </c>
      <c r="O69" s="2" t="s">
        <v>126</v>
      </c>
    </row>
    <row r="70" spans="1:15" x14ac:dyDescent="0.25">
      <c r="A70" s="2" t="s">
        <v>127</v>
      </c>
      <c r="B70" s="102">
        <v>40836</v>
      </c>
      <c r="C70" s="17"/>
      <c r="D70" s="19"/>
      <c r="E70" s="20"/>
      <c r="F70" s="21"/>
      <c r="G70" s="22"/>
      <c r="H70" s="23"/>
      <c r="I70" s="24"/>
      <c r="J70" s="25"/>
      <c r="K70" s="23"/>
      <c r="L70" s="26"/>
      <c r="M70" s="27"/>
      <c r="N70" s="20"/>
      <c r="O70" s="2"/>
    </row>
    <row r="71" spans="1:15" x14ac:dyDescent="0.25">
      <c r="A71" s="2" t="s">
        <v>128</v>
      </c>
      <c r="B71" s="39">
        <v>40101</v>
      </c>
      <c r="C71" s="17"/>
      <c r="D71" s="19"/>
      <c r="E71" s="20"/>
      <c r="F71" s="21"/>
      <c r="G71" s="22"/>
      <c r="H71" s="23"/>
      <c r="I71" s="24"/>
      <c r="J71" s="25"/>
      <c r="K71" s="23"/>
      <c r="L71" s="26"/>
      <c r="M71" s="27"/>
      <c r="N71" s="20"/>
      <c r="O71" s="2"/>
    </row>
    <row r="72" spans="1:15" x14ac:dyDescent="0.25">
      <c r="A72" s="2" t="s">
        <v>129</v>
      </c>
      <c r="B72" s="39">
        <v>39775</v>
      </c>
      <c r="C72" s="17"/>
      <c r="D72" s="19"/>
      <c r="E72" s="20"/>
      <c r="F72" s="21"/>
      <c r="G72" s="22"/>
      <c r="H72" s="23"/>
      <c r="I72" s="24"/>
      <c r="J72" s="25"/>
      <c r="K72" s="23"/>
      <c r="L72" s="26"/>
      <c r="M72" s="27"/>
      <c r="N72" s="20"/>
      <c r="O72" s="2"/>
    </row>
    <row r="73" spans="1:15" x14ac:dyDescent="0.25">
      <c r="A73" s="2" t="s">
        <v>130</v>
      </c>
      <c r="B73" s="102">
        <v>40624</v>
      </c>
      <c r="C73" s="17"/>
      <c r="D73" s="19"/>
      <c r="E73" s="20"/>
      <c r="F73" s="21"/>
      <c r="G73" s="22"/>
      <c r="H73" s="23"/>
      <c r="I73" s="24"/>
      <c r="J73" s="25"/>
      <c r="K73" s="23"/>
      <c r="L73" s="26"/>
      <c r="M73" s="27"/>
      <c r="N73" s="20"/>
      <c r="O73" s="2"/>
    </row>
    <row r="74" spans="1:15" x14ac:dyDescent="0.25">
      <c r="A74" s="2" t="s">
        <v>131</v>
      </c>
      <c r="B74" s="39">
        <v>40624</v>
      </c>
      <c r="C74" s="17"/>
      <c r="D74" s="19"/>
      <c r="E74" s="20"/>
      <c r="F74" s="21"/>
      <c r="G74" s="22"/>
      <c r="H74" s="23"/>
      <c r="I74" s="24"/>
      <c r="J74" s="25"/>
      <c r="K74" s="23"/>
      <c r="L74" s="26"/>
      <c r="M74" s="27"/>
      <c r="N74" s="20"/>
      <c r="O74" s="2"/>
    </row>
    <row r="75" spans="1:15" ht="15.75" thickBot="1" x14ac:dyDescent="0.3">
      <c r="A75" s="103" t="s">
        <v>132</v>
      </c>
      <c r="B75" s="104">
        <v>38490</v>
      </c>
      <c r="C75" s="105"/>
      <c r="D75" s="106"/>
      <c r="E75" s="107"/>
      <c r="F75" s="108"/>
      <c r="G75" s="109"/>
      <c r="H75" s="110"/>
      <c r="I75" s="111"/>
      <c r="J75" s="112"/>
      <c r="K75" s="110"/>
      <c r="L75" s="113"/>
      <c r="M75" s="114"/>
      <c r="N75" s="107"/>
      <c r="O75" s="103"/>
    </row>
    <row r="76" spans="1:15" ht="15.75" thickTop="1" x14ac:dyDescent="0.25">
      <c r="A76" s="62" t="s">
        <v>133</v>
      </c>
      <c r="B76" s="63">
        <f>SUM(C76:N76)</f>
        <v>19</v>
      </c>
      <c r="C76" s="64">
        <v>8</v>
      </c>
      <c r="D76" s="65">
        <v>2</v>
      </c>
      <c r="E76" s="66">
        <v>6</v>
      </c>
      <c r="F76" s="67">
        <v>0</v>
      </c>
      <c r="G76" s="68">
        <v>0</v>
      </c>
      <c r="H76" s="69">
        <v>0</v>
      </c>
      <c r="I76" s="70">
        <v>0</v>
      </c>
      <c r="J76" s="71">
        <v>0</v>
      </c>
      <c r="K76" s="69">
        <v>0</v>
      </c>
      <c r="L76" s="72">
        <v>0</v>
      </c>
      <c r="M76" s="73">
        <v>2</v>
      </c>
      <c r="N76" s="66">
        <v>1</v>
      </c>
      <c r="O76" s="62" t="s">
        <v>133</v>
      </c>
    </row>
    <row r="77" spans="1:15" x14ac:dyDescent="0.25">
      <c r="A77" s="115" t="s">
        <v>134</v>
      </c>
      <c r="B77" s="116">
        <f>SUM(C77:N77)</f>
        <v>49</v>
      </c>
      <c r="C77" s="117">
        <v>12</v>
      </c>
      <c r="D77" s="118">
        <v>11</v>
      </c>
      <c r="E77" s="119">
        <v>7</v>
      </c>
      <c r="F77" s="120">
        <v>3</v>
      </c>
      <c r="G77" s="121">
        <v>0</v>
      </c>
      <c r="H77" s="122">
        <v>0</v>
      </c>
      <c r="I77" s="123">
        <v>0</v>
      </c>
      <c r="J77" s="124">
        <v>0</v>
      </c>
      <c r="K77" s="122">
        <v>0</v>
      </c>
      <c r="L77" s="125">
        <v>1</v>
      </c>
      <c r="M77" s="126">
        <v>5</v>
      </c>
      <c r="N77" s="119">
        <v>10</v>
      </c>
      <c r="O77" s="115" t="s">
        <v>134</v>
      </c>
    </row>
    <row r="78" spans="1:15" x14ac:dyDescent="0.25">
      <c r="A78" s="2" t="s">
        <v>124</v>
      </c>
      <c r="B78" s="127"/>
      <c r="C78" s="17">
        <v>28</v>
      </c>
      <c r="D78" s="19">
        <v>27</v>
      </c>
      <c r="E78" s="20">
        <v>23</v>
      </c>
      <c r="F78" s="21">
        <v>9</v>
      </c>
      <c r="G78" s="22">
        <v>2</v>
      </c>
      <c r="H78" s="23">
        <v>0</v>
      </c>
      <c r="I78" s="24">
        <v>0</v>
      </c>
      <c r="J78" s="25">
        <v>0</v>
      </c>
      <c r="K78" s="23">
        <v>0</v>
      </c>
      <c r="L78" s="26">
        <v>5</v>
      </c>
      <c r="M78" s="27">
        <v>15</v>
      </c>
      <c r="N78" s="20">
        <v>23</v>
      </c>
      <c r="O78" s="2" t="s">
        <v>124</v>
      </c>
    </row>
    <row r="79" spans="1:15" x14ac:dyDescent="0.25">
      <c r="A79" s="2" t="s">
        <v>86</v>
      </c>
      <c r="B79" s="127"/>
      <c r="C79" s="17" t="s">
        <v>99</v>
      </c>
      <c r="D79" s="19">
        <v>1956</v>
      </c>
      <c r="E79" s="20">
        <v>1955</v>
      </c>
      <c r="F79" s="21">
        <v>1956</v>
      </c>
      <c r="G79" s="22">
        <v>1962</v>
      </c>
      <c r="H79" s="23"/>
      <c r="I79" s="24"/>
      <c r="J79" s="25"/>
      <c r="K79" s="23"/>
      <c r="L79" s="26">
        <v>1997</v>
      </c>
      <c r="M79" s="27">
        <v>1985</v>
      </c>
      <c r="N79" s="20">
        <v>1963</v>
      </c>
      <c r="O79" s="2" t="s">
        <v>86</v>
      </c>
    </row>
    <row r="80" spans="1:15" x14ac:dyDescent="0.25">
      <c r="A80" s="2" t="s">
        <v>125</v>
      </c>
      <c r="B80" s="127"/>
      <c r="C80" s="17">
        <v>0</v>
      </c>
      <c r="D80" s="19">
        <v>0</v>
      </c>
      <c r="E80" s="20">
        <v>0</v>
      </c>
      <c r="F80" s="21">
        <v>0</v>
      </c>
      <c r="G80" s="22">
        <v>0</v>
      </c>
      <c r="H80" s="23">
        <v>0</v>
      </c>
      <c r="I80" s="24">
        <v>0</v>
      </c>
      <c r="J80" s="25">
        <v>0</v>
      </c>
      <c r="K80" s="23">
        <v>0</v>
      </c>
      <c r="L80" s="26">
        <v>0</v>
      </c>
      <c r="M80" s="27">
        <v>0</v>
      </c>
      <c r="N80" s="20">
        <v>0</v>
      </c>
      <c r="O80" s="2" t="s">
        <v>125</v>
      </c>
    </row>
    <row r="81" spans="1:15" x14ac:dyDescent="0.25">
      <c r="A81" s="128" t="s">
        <v>126</v>
      </c>
      <c r="B81" s="127"/>
      <c r="C81" s="90" t="s">
        <v>99</v>
      </c>
      <c r="D81" s="91" t="s">
        <v>99</v>
      </c>
      <c r="E81" s="92">
        <v>2007</v>
      </c>
      <c r="F81" s="93">
        <v>2007</v>
      </c>
      <c r="G81" s="94">
        <v>2010</v>
      </c>
      <c r="H81" s="95"/>
      <c r="I81" s="96"/>
      <c r="J81" s="97"/>
      <c r="K81" s="95"/>
      <c r="L81" s="98">
        <v>2007</v>
      </c>
      <c r="M81" s="99">
        <v>2006</v>
      </c>
      <c r="N81" s="92" t="s">
        <v>99</v>
      </c>
      <c r="O81" s="128" t="s">
        <v>126</v>
      </c>
    </row>
    <row r="82" spans="1:15" x14ac:dyDescent="0.25">
      <c r="A82" s="15" t="s">
        <v>135</v>
      </c>
      <c r="B82" s="16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 t="s">
        <v>135</v>
      </c>
    </row>
    <row r="83" spans="1:15" x14ac:dyDescent="0.25">
      <c r="A83" s="279" t="s">
        <v>136</v>
      </c>
      <c r="B83" s="280">
        <f>SUM(C83:N83)</f>
        <v>1</v>
      </c>
      <c r="C83" s="281">
        <v>1</v>
      </c>
      <c r="D83" s="282">
        <v>0</v>
      </c>
      <c r="E83" s="283">
        <v>0</v>
      </c>
      <c r="F83" s="284">
        <v>0</v>
      </c>
      <c r="G83" s="285">
        <v>0</v>
      </c>
      <c r="H83" s="286">
        <v>0</v>
      </c>
      <c r="I83" s="287">
        <v>0</v>
      </c>
      <c r="J83" s="288">
        <v>0</v>
      </c>
      <c r="K83" s="286">
        <v>0</v>
      </c>
      <c r="L83" s="289">
        <v>0</v>
      </c>
      <c r="M83" s="290">
        <v>0</v>
      </c>
      <c r="N83" s="283">
        <v>0</v>
      </c>
      <c r="O83" s="279" t="s">
        <v>136</v>
      </c>
    </row>
    <row r="84" spans="1:15" x14ac:dyDescent="0.25">
      <c r="A84" s="291" t="s">
        <v>137</v>
      </c>
      <c r="B84" s="269">
        <f>SUM(C84:N84)</f>
        <v>7.6997999999999998</v>
      </c>
      <c r="C84" s="292">
        <v>3.1</v>
      </c>
      <c r="D84" s="293">
        <v>1.3</v>
      </c>
      <c r="E84" s="294">
        <v>0.7</v>
      </c>
      <c r="F84" s="295">
        <v>0.1</v>
      </c>
      <c r="G84" s="296">
        <v>0</v>
      </c>
      <c r="H84" s="297">
        <v>0</v>
      </c>
      <c r="I84" s="298">
        <v>0</v>
      </c>
      <c r="J84" s="299">
        <v>0</v>
      </c>
      <c r="K84" s="297">
        <v>0</v>
      </c>
      <c r="L84" s="300">
        <v>0.2</v>
      </c>
      <c r="M84" s="301">
        <v>0.1</v>
      </c>
      <c r="N84" s="294">
        <v>2.1997999999999998</v>
      </c>
      <c r="O84" s="291" t="s">
        <v>137</v>
      </c>
    </row>
    <row r="85" spans="1:15" x14ac:dyDescent="0.25">
      <c r="A85" s="2" t="s">
        <v>138</v>
      </c>
      <c r="B85" s="18">
        <v>23</v>
      </c>
      <c r="C85" s="17">
        <v>9</v>
      </c>
      <c r="D85" s="19">
        <v>3</v>
      </c>
      <c r="E85" s="20">
        <v>5</v>
      </c>
      <c r="F85" s="21">
        <v>1</v>
      </c>
      <c r="G85" s="22">
        <v>0</v>
      </c>
      <c r="H85" s="23">
        <v>0</v>
      </c>
      <c r="I85" s="24">
        <v>0</v>
      </c>
      <c r="J85" s="25">
        <v>0</v>
      </c>
      <c r="K85" s="23">
        <v>0</v>
      </c>
      <c r="L85" s="26">
        <v>2</v>
      </c>
      <c r="M85" s="27">
        <v>1</v>
      </c>
      <c r="N85" s="20">
        <v>9</v>
      </c>
      <c r="O85" s="2" t="s">
        <v>138</v>
      </c>
    </row>
    <row r="86" spans="1:15" x14ac:dyDescent="0.25">
      <c r="A86" s="2" t="s">
        <v>86</v>
      </c>
      <c r="B86" s="18">
        <v>2010</v>
      </c>
      <c r="C86" s="17">
        <v>2010</v>
      </c>
      <c r="D86" s="19">
        <v>2010</v>
      </c>
      <c r="E86" s="20">
        <v>2005</v>
      </c>
      <c r="F86" s="21">
        <v>2003</v>
      </c>
      <c r="G86" s="22"/>
      <c r="H86" s="23"/>
      <c r="I86" s="24"/>
      <c r="J86" s="25"/>
      <c r="K86" s="23"/>
      <c r="L86" s="26">
        <v>2003</v>
      </c>
      <c r="M86" s="27">
        <v>2010</v>
      </c>
      <c r="N86" s="20">
        <v>2010</v>
      </c>
      <c r="O86" s="2" t="s">
        <v>86</v>
      </c>
    </row>
    <row r="87" spans="1:15" x14ac:dyDescent="0.25">
      <c r="A87" s="2" t="s">
        <v>139</v>
      </c>
      <c r="B87" s="18">
        <v>1</v>
      </c>
      <c r="C87" s="17">
        <v>0</v>
      </c>
      <c r="D87" s="19">
        <v>0</v>
      </c>
      <c r="E87" s="20">
        <v>0</v>
      </c>
      <c r="F87" s="21">
        <v>0</v>
      </c>
      <c r="G87" s="22">
        <v>0</v>
      </c>
      <c r="H87" s="23">
        <v>0</v>
      </c>
      <c r="I87" s="24">
        <v>0</v>
      </c>
      <c r="J87" s="25">
        <v>0</v>
      </c>
      <c r="K87" s="23">
        <v>0</v>
      </c>
      <c r="L87" s="26">
        <v>0</v>
      </c>
      <c r="M87" s="27">
        <v>0</v>
      </c>
      <c r="N87" s="20">
        <v>0</v>
      </c>
      <c r="O87" s="2" t="s">
        <v>139</v>
      </c>
    </row>
    <row r="88" spans="1:15" ht="15.75" thickBot="1" x14ac:dyDescent="0.3">
      <c r="A88" s="128" t="s">
        <v>126</v>
      </c>
      <c r="B88" s="89">
        <v>2011</v>
      </c>
      <c r="C88" s="90">
        <v>2005</v>
      </c>
      <c r="D88" s="91">
        <v>2011</v>
      </c>
      <c r="E88" s="92">
        <v>2009</v>
      </c>
      <c r="F88" s="93">
        <v>2011</v>
      </c>
      <c r="G88" s="94"/>
      <c r="H88" s="95"/>
      <c r="I88" s="96"/>
      <c r="J88" s="97"/>
      <c r="K88" s="95"/>
      <c r="L88" s="98">
        <v>2010</v>
      </c>
      <c r="M88" s="99">
        <v>2005</v>
      </c>
      <c r="N88" s="92">
        <v>2006</v>
      </c>
      <c r="O88" s="128" t="s">
        <v>126</v>
      </c>
    </row>
    <row r="89" spans="1:15" ht="15.75" thickTop="1" x14ac:dyDescent="0.25">
      <c r="A89" s="129" t="s">
        <v>140</v>
      </c>
      <c r="B89" s="130">
        <f>SUM(C89:N89)</f>
        <v>7</v>
      </c>
      <c r="C89" s="215">
        <v>3</v>
      </c>
      <c r="D89" s="216">
        <v>2</v>
      </c>
      <c r="E89" s="217">
        <v>0</v>
      </c>
      <c r="F89" s="218">
        <v>0</v>
      </c>
      <c r="G89" s="135">
        <v>0</v>
      </c>
      <c r="H89" s="136">
        <v>0</v>
      </c>
      <c r="I89" s="137">
        <v>0</v>
      </c>
      <c r="J89" s="138">
        <v>0</v>
      </c>
      <c r="K89" s="136">
        <v>0</v>
      </c>
      <c r="L89" s="139">
        <v>0</v>
      </c>
      <c r="M89" s="140">
        <v>0</v>
      </c>
      <c r="N89" s="133">
        <v>2</v>
      </c>
      <c r="O89" s="129" t="s">
        <v>140</v>
      </c>
    </row>
    <row r="90" spans="1:15" x14ac:dyDescent="0.25">
      <c r="A90" s="15" t="s">
        <v>141</v>
      </c>
      <c r="B90" s="16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 t="s">
        <v>141</v>
      </c>
    </row>
    <row r="91" spans="1:15" x14ac:dyDescent="0.25">
      <c r="A91" s="279" t="s">
        <v>142</v>
      </c>
      <c r="B91" s="280">
        <f>SUM(C91:N91)</f>
        <v>0</v>
      </c>
      <c r="C91" s="281">
        <v>0</v>
      </c>
      <c r="D91" s="282">
        <v>0</v>
      </c>
      <c r="E91" s="283">
        <v>0</v>
      </c>
      <c r="F91" s="284">
        <v>0</v>
      </c>
      <c r="G91" s="285">
        <v>0</v>
      </c>
      <c r="H91" s="286">
        <v>0</v>
      </c>
      <c r="I91" s="287">
        <v>0</v>
      </c>
      <c r="J91" s="288">
        <v>0</v>
      </c>
      <c r="K91" s="286">
        <v>0</v>
      </c>
      <c r="L91" s="289">
        <v>0</v>
      </c>
      <c r="M91" s="290">
        <v>0</v>
      </c>
      <c r="N91" s="283">
        <v>0</v>
      </c>
      <c r="O91" s="279" t="s">
        <v>142</v>
      </c>
    </row>
    <row r="92" spans="1:15" x14ac:dyDescent="0.25">
      <c r="A92" s="291" t="s">
        <v>143</v>
      </c>
      <c r="B92" s="269">
        <f>SUM(C92:N92)</f>
        <v>0.89999999999999991</v>
      </c>
      <c r="C92" s="292">
        <v>0.6</v>
      </c>
      <c r="D92" s="293">
        <v>0.1</v>
      </c>
      <c r="E92" s="294">
        <v>0.1</v>
      </c>
      <c r="F92" s="295">
        <v>0</v>
      </c>
      <c r="G92" s="296">
        <v>0</v>
      </c>
      <c r="H92" s="297">
        <v>0</v>
      </c>
      <c r="I92" s="298">
        <v>0</v>
      </c>
      <c r="J92" s="299">
        <v>0</v>
      </c>
      <c r="K92" s="297">
        <v>0</v>
      </c>
      <c r="L92" s="300">
        <v>0</v>
      </c>
      <c r="M92" s="301">
        <v>0</v>
      </c>
      <c r="N92" s="294">
        <v>0.1</v>
      </c>
      <c r="O92" s="291" t="s">
        <v>143</v>
      </c>
    </row>
    <row r="93" spans="1:15" x14ac:dyDescent="0.25">
      <c r="A93" s="2" t="s">
        <v>144</v>
      </c>
      <c r="B93" s="18">
        <v>4</v>
      </c>
      <c r="C93" s="17">
        <v>4</v>
      </c>
      <c r="D93" s="19">
        <v>1</v>
      </c>
      <c r="E93" s="20">
        <v>1</v>
      </c>
      <c r="F93" s="21">
        <v>0</v>
      </c>
      <c r="G93" s="22">
        <v>0</v>
      </c>
      <c r="H93" s="23">
        <v>0</v>
      </c>
      <c r="I93" s="24">
        <v>0</v>
      </c>
      <c r="J93" s="25">
        <v>0</v>
      </c>
      <c r="K93" s="23">
        <v>0</v>
      </c>
      <c r="L93" s="26">
        <v>0</v>
      </c>
      <c r="M93" s="27">
        <v>0</v>
      </c>
      <c r="N93" s="20">
        <v>1</v>
      </c>
      <c r="O93" s="2" t="s">
        <v>144</v>
      </c>
    </row>
    <row r="94" spans="1:15" x14ac:dyDescent="0.25">
      <c r="A94" s="2" t="s">
        <v>86</v>
      </c>
      <c r="B94" s="18">
        <v>2009</v>
      </c>
      <c r="C94" s="17">
        <v>2009</v>
      </c>
      <c r="D94" s="19">
        <v>2005</v>
      </c>
      <c r="E94" s="20">
        <v>2005</v>
      </c>
      <c r="F94" s="21"/>
      <c r="G94" s="22"/>
      <c r="H94" s="23"/>
      <c r="I94" s="24"/>
      <c r="J94" s="25"/>
      <c r="K94" s="23"/>
      <c r="L94" s="26"/>
      <c r="M94" s="27"/>
      <c r="N94" s="20">
        <v>2010</v>
      </c>
      <c r="O94" s="2" t="s">
        <v>86</v>
      </c>
    </row>
    <row r="95" spans="1:15" x14ac:dyDescent="0.25">
      <c r="A95" s="2" t="s">
        <v>145</v>
      </c>
      <c r="B95" s="18">
        <v>0</v>
      </c>
      <c r="C95" s="17">
        <v>0</v>
      </c>
      <c r="D95" s="19">
        <v>0</v>
      </c>
      <c r="E95" s="20">
        <v>0</v>
      </c>
      <c r="F95" s="21">
        <v>0</v>
      </c>
      <c r="G95" s="22">
        <v>0</v>
      </c>
      <c r="H95" s="23">
        <v>0</v>
      </c>
      <c r="I95" s="24">
        <v>0</v>
      </c>
      <c r="J95" s="25">
        <v>0</v>
      </c>
      <c r="K95" s="23">
        <v>0</v>
      </c>
      <c r="L95" s="26">
        <v>0</v>
      </c>
      <c r="M95" s="27">
        <v>0</v>
      </c>
      <c r="N95" s="20">
        <v>0</v>
      </c>
      <c r="O95" s="2" t="s">
        <v>145</v>
      </c>
    </row>
    <row r="96" spans="1:15" ht="15.75" thickBot="1" x14ac:dyDescent="0.3">
      <c r="A96" s="128" t="s">
        <v>126</v>
      </c>
      <c r="B96" s="89">
        <v>2011</v>
      </c>
      <c r="C96" s="90">
        <v>2011</v>
      </c>
      <c r="D96" s="91">
        <v>2011</v>
      </c>
      <c r="E96" s="92">
        <v>2009</v>
      </c>
      <c r="F96" s="93"/>
      <c r="G96" s="94"/>
      <c r="H96" s="95"/>
      <c r="I96" s="96"/>
      <c r="J96" s="97"/>
      <c r="K96" s="95"/>
      <c r="L96" s="98"/>
      <c r="M96" s="99"/>
      <c r="N96" s="92">
        <v>2009</v>
      </c>
      <c r="O96" s="128" t="s">
        <v>126</v>
      </c>
    </row>
    <row r="97" spans="1:15" ht="15.75" thickTop="1" x14ac:dyDescent="0.25">
      <c r="A97" s="129" t="s">
        <v>146</v>
      </c>
      <c r="B97" s="130">
        <v>1</v>
      </c>
      <c r="C97" s="131">
        <v>1</v>
      </c>
      <c r="D97" s="132">
        <v>0</v>
      </c>
      <c r="E97" s="133">
        <v>0</v>
      </c>
      <c r="F97" s="134">
        <v>0</v>
      </c>
      <c r="G97" s="135">
        <v>0</v>
      </c>
      <c r="H97" s="136">
        <v>0</v>
      </c>
      <c r="I97" s="137">
        <v>0</v>
      </c>
      <c r="J97" s="138">
        <v>0</v>
      </c>
      <c r="K97" s="136">
        <v>0</v>
      </c>
      <c r="L97" s="225">
        <v>0</v>
      </c>
      <c r="M97" s="140">
        <v>0</v>
      </c>
      <c r="N97" s="133">
        <v>0</v>
      </c>
      <c r="O97" s="129" t="s">
        <v>147</v>
      </c>
    </row>
    <row r="98" spans="1:15" x14ac:dyDescent="0.25">
      <c r="A98" s="15" t="s">
        <v>148</v>
      </c>
      <c r="B98" s="16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 t="s">
        <v>148</v>
      </c>
    </row>
    <row r="99" spans="1:15" x14ac:dyDescent="0.25">
      <c r="A99" s="279" t="s">
        <v>149</v>
      </c>
      <c r="B99" s="280">
        <f>SUM(C99:N99)</f>
        <v>1</v>
      </c>
      <c r="C99" s="281">
        <v>1</v>
      </c>
      <c r="D99" s="282">
        <v>0</v>
      </c>
      <c r="E99" s="283">
        <v>0</v>
      </c>
      <c r="F99" s="284">
        <v>0</v>
      </c>
      <c r="G99" s="285">
        <v>0</v>
      </c>
      <c r="H99" s="286">
        <v>0</v>
      </c>
      <c r="I99" s="287">
        <v>0</v>
      </c>
      <c r="J99" s="288">
        <v>0</v>
      </c>
      <c r="K99" s="286">
        <v>0</v>
      </c>
      <c r="L99" s="289">
        <v>0</v>
      </c>
      <c r="M99" s="290">
        <v>0</v>
      </c>
      <c r="N99" s="283">
        <v>0</v>
      </c>
      <c r="O99" s="279" t="s">
        <v>149</v>
      </c>
    </row>
    <row r="100" spans="1:15" x14ac:dyDescent="0.25">
      <c r="A100" s="291" t="s">
        <v>150</v>
      </c>
      <c r="B100" s="269">
        <f>SUM(C100:N100)</f>
        <v>1.4442222222222223</v>
      </c>
      <c r="C100" s="292">
        <v>0.88888888888888884</v>
      </c>
      <c r="D100" s="293">
        <v>0</v>
      </c>
      <c r="E100" s="294">
        <v>0</v>
      </c>
      <c r="F100" s="295">
        <v>0</v>
      </c>
      <c r="G100" s="296">
        <v>0</v>
      </c>
      <c r="H100" s="297">
        <v>0</v>
      </c>
      <c r="I100" s="298">
        <v>0</v>
      </c>
      <c r="J100" s="299">
        <v>0</v>
      </c>
      <c r="K100" s="297">
        <v>0</v>
      </c>
      <c r="L100" s="300">
        <v>0</v>
      </c>
      <c r="M100" s="301">
        <v>0</v>
      </c>
      <c r="N100" s="294">
        <v>0.55533333333333335</v>
      </c>
      <c r="O100" s="291" t="s">
        <v>150</v>
      </c>
    </row>
    <row r="101" spans="1:15" x14ac:dyDescent="0.25">
      <c r="A101" s="2" t="s">
        <v>151</v>
      </c>
      <c r="B101" s="18">
        <v>10</v>
      </c>
      <c r="C101" s="17">
        <v>6</v>
      </c>
      <c r="D101" s="19">
        <v>0</v>
      </c>
      <c r="E101" s="20">
        <v>0</v>
      </c>
      <c r="F101" s="21">
        <v>0</v>
      </c>
      <c r="G101" s="22">
        <v>0</v>
      </c>
      <c r="H101" s="23">
        <v>0</v>
      </c>
      <c r="I101" s="24">
        <v>0</v>
      </c>
      <c r="J101" s="25">
        <v>0</v>
      </c>
      <c r="K101" s="23">
        <v>0</v>
      </c>
      <c r="L101" s="26">
        <v>0</v>
      </c>
      <c r="M101" s="27">
        <v>1</v>
      </c>
      <c r="N101" s="20">
        <v>3</v>
      </c>
      <c r="O101" s="2" t="s">
        <v>151</v>
      </c>
    </row>
    <row r="102" spans="1:15" x14ac:dyDescent="0.25">
      <c r="A102" s="2" t="s">
        <v>126</v>
      </c>
      <c r="B102" s="18">
        <v>2010</v>
      </c>
      <c r="C102" s="17">
        <v>2010</v>
      </c>
      <c r="D102" s="19"/>
      <c r="E102" s="20"/>
      <c r="F102" s="21"/>
      <c r="G102" s="22"/>
      <c r="H102" s="23"/>
      <c r="I102" s="24"/>
      <c r="J102" s="25"/>
      <c r="K102" s="23"/>
      <c r="L102" s="26"/>
      <c r="M102" s="27">
        <v>2010</v>
      </c>
      <c r="N102" s="20">
        <v>2010</v>
      </c>
      <c r="O102" s="2" t="s">
        <v>126</v>
      </c>
    </row>
    <row r="103" spans="1:15" x14ac:dyDescent="0.25">
      <c r="A103" s="2" t="s">
        <v>152</v>
      </c>
      <c r="B103" s="18">
        <v>0</v>
      </c>
      <c r="C103" s="17">
        <v>0</v>
      </c>
      <c r="D103" s="19">
        <v>0</v>
      </c>
      <c r="E103" s="20">
        <v>0</v>
      </c>
      <c r="F103" s="21">
        <v>0</v>
      </c>
      <c r="G103" s="22">
        <v>0</v>
      </c>
      <c r="H103" s="23">
        <v>0</v>
      </c>
      <c r="I103" s="24">
        <v>0</v>
      </c>
      <c r="J103" s="25">
        <v>0</v>
      </c>
      <c r="K103" s="23">
        <v>0</v>
      </c>
      <c r="L103" s="26">
        <v>0</v>
      </c>
      <c r="M103" s="27">
        <v>0</v>
      </c>
      <c r="N103" s="20">
        <v>0</v>
      </c>
      <c r="O103" s="2" t="s">
        <v>152</v>
      </c>
    </row>
    <row r="104" spans="1:15" ht="15.75" thickBot="1" x14ac:dyDescent="0.3">
      <c r="A104" s="128" t="s">
        <v>126</v>
      </c>
      <c r="B104" s="89">
        <v>2011</v>
      </c>
      <c r="C104" s="90">
        <v>2008</v>
      </c>
      <c r="D104" s="91">
        <v>2011</v>
      </c>
      <c r="E104" s="92"/>
      <c r="F104" s="93"/>
      <c r="G104" s="94"/>
      <c r="H104" s="95"/>
      <c r="I104" s="96"/>
      <c r="J104" s="97"/>
      <c r="K104" s="95"/>
      <c r="L104" s="98"/>
      <c r="M104" s="99">
        <v>2009</v>
      </c>
      <c r="N104" s="92">
        <v>2006</v>
      </c>
      <c r="O104" s="128" t="s">
        <v>126</v>
      </c>
    </row>
    <row r="105" spans="1:15" ht="15.75" thickTop="1" x14ac:dyDescent="0.25">
      <c r="A105" s="62" t="s">
        <v>153</v>
      </c>
      <c r="B105" s="63">
        <f>SUM(C105:N105)</f>
        <v>2</v>
      </c>
      <c r="C105" s="64">
        <v>2</v>
      </c>
      <c r="D105" s="65">
        <v>0</v>
      </c>
      <c r="E105" s="66">
        <v>0</v>
      </c>
      <c r="F105" s="67">
        <v>0</v>
      </c>
      <c r="G105" s="235">
        <v>0</v>
      </c>
      <c r="H105" s="69">
        <v>0</v>
      </c>
      <c r="I105" s="70">
        <v>0</v>
      </c>
      <c r="J105" s="71">
        <v>0</v>
      </c>
      <c r="K105" s="69">
        <v>0</v>
      </c>
      <c r="L105" s="72">
        <v>0</v>
      </c>
      <c r="M105" s="73">
        <v>0</v>
      </c>
      <c r="N105" s="66">
        <v>0</v>
      </c>
      <c r="O105" s="62" t="s">
        <v>153</v>
      </c>
    </row>
    <row r="106" spans="1:15" x14ac:dyDescent="0.25">
      <c r="A106" s="2" t="s">
        <v>150</v>
      </c>
      <c r="B106" s="18">
        <f>SUM(C106:N106)</f>
        <v>7</v>
      </c>
      <c r="C106" s="17">
        <v>3</v>
      </c>
      <c r="D106" s="19">
        <v>2</v>
      </c>
      <c r="E106" s="20">
        <v>0</v>
      </c>
      <c r="F106" s="21">
        <v>0</v>
      </c>
      <c r="G106" s="22">
        <v>0</v>
      </c>
      <c r="H106" s="23">
        <v>0</v>
      </c>
      <c r="I106" s="24">
        <v>0</v>
      </c>
      <c r="J106" s="25">
        <v>0</v>
      </c>
      <c r="K106" s="23">
        <v>0</v>
      </c>
      <c r="L106" s="26">
        <v>0</v>
      </c>
      <c r="M106" s="27">
        <v>0</v>
      </c>
      <c r="N106" s="20">
        <v>2</v>
      </c>
      <c r="O106" s="2" t="s">
        <v>150</v>
      </c>
    </row>
    <row r="107" spans="1:15" x14ac:dyDescent="0.25">
      <c r="A107" s="2" t="s">
        <v>151</v>
      </c>
      <c r="B107" s="16"/>
      <c r="C107" s="17">
        <v>16</v>
      </c>
      <c r="D107" s="19">
        <v>14</v>
      </c>
      <c r="E107" s="20">
        <v>4</v>
      </c>
      <c r="F107" s="21">
        <v>0</v>
      </c>
      <c r="G107" s="22">
        <v>0</v>
      </c>
      <c r="H107" s="23">
        <v>0</v>
      </c>
      <c r="I107" s="24">
        <v>0</v>
      </c>
      <c r="J107" s="25">
        <v>0</v>
      </c>
      <c r="K107" s="23">
        <v>0</v>
      </c>
      <c r="L107" s="26">
        <v>0</v>
      </c>
      <c r="M107" s="27">
        <v>3</v>
      </c>
      <c r="N107" s="20">
        <v>10</v>
      </c>
      <c r="O107" s="2" t="s">
        <v>151</v>
      </c>
    </row>
    <row r="108" spans="1:15" x14ac:dyDescent="0.25">
      <c r="A108" s="2" t="s">
        <v>126</v>
      </c>
      <c r="B108" s="16"/>
      <c r="C108" s="17">
        <v>1963</v>
      </c>
      <c r="D108" s="19">
        <v>1956</v>
      </c>
      <c r="E108" s="20">
        <v>1971</v>
      </c>
      <c r="F108" s="21"/>
      <c r="G108" s="22"/>
      <c r="H108" s="23"/>
      <c r="I108" s="24"/>
      <c r="J108" s="25"/>
      <c r="K108" s="23"/>
      <c r="L108" s="26"/>
      <c r="M108" s="27" t="s">
        <v>99</v>
      </c>
      <c r="N108" s="20">
        <v>1969</v>
      </c>
      <c r="O108" s="2" t="s">
        <v>126</v>
      </c>
    </row>
    <row r="109" spans="1:15" x14ac:dyDescent="0.25">
      <c r="A109" s="2" t="s">
        <v>152</v>
      </c>
      <c r="B109" s="16"/>
      <c r="C109" s="17">
        <v>0</v>
      </c>
      <c r="D109" s="19">
        <v>0</v>
      </c>
      <c r="E109" s="20">
        <v>0</v>
      </c>
      <c r="F109" s="21">
        <v>0</v>
      </c>
      <c r="G109" s="22">
        <v>0</v>
      </c>
      <c r="H109" s="23">
        <v>0</v>
      </c>
      <c r="I109" s="24">
        <v>0</v>
      </c>
      <c r="J109" s="25">
        <v>0</v>
      </c>
      <c r="K109" s="23">
        <v>0</v>
      </c>
      <c r="L109" s="26">
        <v>0</v>
      </c>
      <c r="M109" s="27">
        <v>0</v>
      </c>
      <c r="N109" s="20">
        <v>0</v>
      </c>
      <c r="O109" s="2" t="s">
        <v>152</v>
      </c>
    </row>
    <row r="110" spans="1:15" x14ac:dyDescent="0.25">
      <c r="A110" s="2" t="s">
        <v>126</v>
      </c>
      <c r="B110" s="16"/>
      <c r="C110" s="17">
        <v>2004</v>
      </c>
      <c r="D110" s="19">
        <v>2011</v>
      </c>
      <c r="E110" s="20">
        <v>2007</v>
      </c>
      <c r="F110" s="21"/>
      <c r="G110" s="22"/>
      <c r="H110" s="23"/>
      <c r="I110" s="24"/>
      <c r="J110" s="25"/>
      <c r="K110" s="23"/>
      <c r="L110" s="26"/>
      <c r="M110" s="27" t="s">
        <v>99</v>
      </c>
      <c r="N110" s="20">
        <v>2002</v>
      </c>
      <c r="O110" s="2" t="s">
        <v>126</v>
      </c>
    </row>
    <row r="111" spans="1:15" x14ac:dyDescent="0.25">
      <c r="A111" s="15" t="s">
        <v>337</v>
      </c>
      <c r="B111" s="16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 t="s">
        <v>338</v>
      </c>
    </row>
    <row r="112" spans="1:15" x14ac:dyDescent="0.25">
      <c r="A112" s="279" t="s">
        <v>339</v>
      </c>
      <c r="B112" s="280">
        <f>SUM(C112:N112)</f>
        <v>123</v>
      </c>
      <c r="C112" s="281">
        <v>0</v>
      </c>
      <c r="D112" s="282">
        <v>0</v>
      </c>
      <c r="E112" s="283">
        <v>1</v>
      </c>
      <c r="F112" s="284">
        <v>16</v>
      </c>
      <c r="G112" s="285">
        <v>17</v>
      </c>
      <c r="H112" s="286">
        <v>17</v>
      </c>
      <c r="I112" s="287">
        <v>23</v>
      </c>
      <c r="J112" s="288">
        <v>26</v>
      </c>
      <c r="K112" s="286">
        <v>19</v>
      </c>
      <c r="L112" s="289">
        <v>4</v>
      </c>
      <c r="M112" s="290">
        <v>0</v>
      </c>
      <c r="N112" s="283">
        <v>0</v>
      </c>
      <c r="O112" s="279" t="s">
        <v>339</v>
      </c>
    </row>
    <row r="113" spans="1:15" x14ac:dyDescent="0.25">
      <c r="A113" s="291" t="s">
        <v>340</v>
      </c>
      <c r="B113" s="269">
        <f>SUM(C113:N113)</f>
        <v>111.6</v>
      </c>
      <c r="C113" s="292">
        <v>0</v>
      </c>
      <c r="D113" s="293">
        <v>0</v>
      </c>
      <c r="E113" s="294">
        <v>0.4</v>
      </c>
      <c r="F113" s="295">
        <v>5.7</v>
      </c>
      <c r="G113" s="296">
        <v>10.8</v>
      </c>
      <c r="H113" s="297">
        <v>20.8</v>
      </c>
      <c r="I113" s="298">
        <v>26.3</v>
      </c>
      <c r="J113" s="299">
        <v>27.1</v>
      </c>
      <c r="K113" s="297">
        <v>16.600000000000001</v>
      </c>
      <c r="L113" s="300">
        <v>3.9</v>
      </c>
      <c r="M113" s="301">
        <v>0</v>
      </c>
      <c r="N113" s="294">
        <v>0</v>
      </c>
      <c r="O113" s="291" t="s">
        <v>340</v>
      </c>
    </row>
    <row r="114" spans="1:15" x14ac:dyDescent="0.25">
      <c r="A114" s="2" t="s">
        <v>341</v>
      </c>
      <c r="B114" s="18">
        <v>123</v>
      </c>
      <c r="C114" s="17">
        <v>0</v>
      </c>
      <c r="D114" s="19">
        <v>0</v>
      </c>
      <c r="E114" s="20">
        <v>2</v>
      </c>
      <c r="F114" s="21">
        <v>16</v>
      </c>
      <c r="G114" s="22">
        <v>21</v>
      </c>
      <c r="H114" s="23">
        <v>25</v>
      </c>
      <c r="I114" s="24">
        <v>31</v>
      </c>
      <c r="J114" s="25">
        <v>31</v>
      </c>
      <c r="K114" s="23">
        <v>29</v>
      </c>
      <c r="L114" s="26">
        <v>11</v>
      </c>
      <c r="M114" s="27">
        <v>0</v>
      </c>
      <c r="N114" s="20">
        <v>0</v>
      </c>
      <c r="O114" s="2" t="s">
        <v>341</v>
      </c>
    </row>
    <row r="115" spans="1:15" x14ac:dyDescent="0.25">
      <c r="A115" s="2" t="s">
        <v>86</v>
      </c>
      <c r="B115" s="18">
        <v>2011</v>
      </c>
      <c r="C115" s="17"/>
      <c r="D115" s="19"/>
      <c r="E115" s="20">
        <v>2003</v>
      </c>
      <c r="F115" s="21">
        <v>2011</v>
      </c>
      <c r="G115" s="22">
        <v>2008</v>
      </c>
      <c r="H115" s="23">
        <v>2003</v>
      </c>
      <c r="I115" s="24">
        <v>2010</v>
      </c>
      <c r="J115" s="25">
        <v>2009</v>
      </c>
      <c r="K115" s="23">
        <v>2006</v>
      </c>
      <c r="L115" s="26">
        <v>2005</v>
      </c>
      <c r="M115" s="27"/>
      <c r="N115" s="20"/>
      <c r="O115" s="2" t="s">
        <v>86</v>
      </c>
    </row>
    <row r="116" spans="1:15" x14ac:dyDescent="0.25">
      <c r="A116" s="2" t="s">
        <v>342</v>
      </c>
      <c r="B116" s="18">
        <v>108</v>
      </c>
      <c r="C116" s="17">
        <v>0</v>
      </c>
      <c r="D116" s="19">
        <v>0</v>
      </c>
      <c r="E116" s="20">
        <v>0</v>
      </c>
      <c r="F116" s="21">
        <v>1</v>
      </c>
      <c r="G116" s="22">
        <v>5</v>
      </c>
      <c r="H116" s="23">
        <v>15</v>
      </c>
      <c r="I116" s="24">
        <v>21</v>
      </c>
      <c r="J116" s="25">
        <v>23</v>
      </c>
      <c r="K116" s="23">
        <v>4</v>
      </c>
      <c r="L116" s="26">
        <v>0</v>
      </c>
      <c r="M116" s="27">
        <v>0</v>
      </c>
      <c r="N116" s="20">
        <v>0</v>
      </c>
      <c r="O116" s="2" t="s">
        <v>342</v>
      </c>
    </row>
    <row r="117" spans="1:15" x14ac:dyDescent="0.25">
      <c r="A117" s="2" t="s">
        <v>86</v>
      </c>
      <c r="B117" s="18">
        <v>2004</v>
      </c>
      <c r="C117" s="17"/>
      <c r="D117" s="19"/>
      <c r="E117" s="20">
        <v>2009</v>
      </c>
      <c r="F117" s="21">
        <v>2001</v>
      </c>
      <c r="G117" s="22">
        <v>2002</v>
      </c>
      <c r="H117" s="23">
        <v>2002</v>
      </c>
      <c r="I117" s="24">
        <v>2004</v>
      </c>
      <c r="J117" s="25">
        <v>2006</v>
      </c>
      <c r="K117" s="23">
        <v>2001</v>
      </c>
      <c r="L117" s="26">
        <v>2007</v>
      </c>
      <c r="M117" s="27"/>
      <c r="N117" s="20"/>
      <c r="O117" s="2" t="s">
        <v>86</v>
      </c>
    </row>
    <row r="118" spans="1:15" x14ac:dyDescent="0.25">
      <c r="A118" s="2" t="s">
        <v>343</v>
      </c>
      <c r="B118" s="102">
        <v>40627</v>
      </c>
      <c r="C118" s="17"/>
      <c r="D118" s="19"/>
      <c r="E118" s="20"/>
      <c r="F118" s="21"/>
      <c r="G118" s="22"/>
      <c r="H118" s="23"/>
      <c r="I118" s="24"/>
      <c r="J118" s="25"/>
      <c r="K118" s="23"/>
      <c r="L118" s="26"/>
      <c r="M118" s="27"/>
      <c r="N118" s="20"/>
      <c r="O118" s="2"/>
    </row>
    <row r="119" spans="1:15" x14ac:dyDescent="0.25">
      <c r="A119" s="2" t="s">
        <v>344</v>
      </c>
      <c r="B119" s="39">
        <v>38427</v>
      </c>
      <c r="C119" s="17"/>
      <c r="D119" s="19"/>
      <c r="E119" s="20"/>
      <c r="F119" s="21"/>
      <c r="G119" s="22"/>
      <c r="H119" s="23"/>
      <c r="I119" s="24"/>
      <c r="J119" s="25"/>
      <c r="K119" s="23"/>
      <c r="L119" s="26"/>
      <c r="M119" s="27"/>
      <c r="N119" s="20"/>
      <c r="O119" s="2"/>
    </row>
    <row r="120" spans="1:15" x14ac:dyDescent="0.25">
      <c r="A120" s="2" t="s">
        <v>345</v>
      </c>
      <c r="B120" s="39">
        <v>39560</v>
      </c>
      <c r="C120" s="17"/>
      <c r="D120" s="19"/>
      <c r="E120" s="20"/>
      <c r="F120" s="21"/>
      <c r="G120" s="22"/>
      <c r="H120" s="23"/>
      <c r="I120" s="24"/>
      <c r="J120" s="25"/>
      <c r="K120" s="23"/>
      <c r="L120" s="26"/>
      <c r="M120" s="27"/>
      <c r="N120" s="20"/>
      <c r="O120" s="2"/>
    </row>
    <row r="121" spans="1:15" x14ac:dyDescent="0.25">
      <c r="A121" s="2" t="s">
        <v>346</v>
      </c>
      <c r="B121" s="102">
        <v>40820</v>
      </c>
      <c r="C121" s="17"/>
      <c r="D121" s="19"/>
      <c r="E121" s="20"/>
      <c r="F121" s="21"/>
      <c r="G121" s="22"/>
      <c r="H121" s="23"/>
      <c r="I121" s="24"/>
      <c r="J121" s="25"/>
      <c r="K121" s="23"/>
      <c r="L121" s="26"/>
      <c r="M121" s="27"/>
      <c r="N121" s="20"/>
      <c r="O121" s="2"/>
    </row>
    <row r="122" spans="1:15" x14ac:dyDescent="0.25">
      <c r="A122" s="2" t="s">
        <v>347</v>
      </c>
      <c r="B122" s="39">
        <v>39348</v>
      </c>
      <c r="C122" s="17"/>
      <c r="D122" s="19"/>
      <c r="E122" s="20"/>
      <c r="F122" s="21"/>
      <c r="G122" s="22"/>
      <c r="H122" s="23"/>
      <c r="I122" s="24"/>
      <c r="J122" s="25"/>
      <c r="K122" s="23"/>
      <c r="L122" s="26"/>
      <c r="M122" s="27"/>
      <c r="N122" s="20"/>
      <c r="O122" s="2"/>
    </row>
    <row r="123" spans="1:15" x14ac:dyDescent="0.25">
      <c r="A123" s="103" t="s">
        <v>348</v>
      </c>
      <c r="B123" s="104">
        <v>38655</v>
      </c>
      <c r="C123" s="105"/>
      <c r="D123" s="106"/>
      <c r="E123" s="107"/>
      <c r="F123" s="108"/>
      <c r="G123" s="109"/>
      <c r="H123" s="110"/>
      <c r="I123" s="111"/>
      <c r="J123" s="112"/>
      <c r="K123" s="110"/>
      <c r="L123" s="113"/>
      <c r="M123" s="114"/>
      <c r="N123" s="107"/>
      <c r="O123" s="103"/>
    </row>
    <row r="124" spans="1:15" x14ac:dyDescent="0.25">
      <c r="A124" s="15" t="s">
        <v>154</v>
      </c>
      <c r="B124" s="16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 t="s">
        <v>154</v>
      </c>
    </row>
    <row r="125" spans="1:15" x14ac:dyDescent="0.25">
      <c r="A125" s="279" t="s">
        <v>155</v>
      </c>
      <c r="B125" s="280">
        <f>SUM(C125:N125)</f>
        <v>40</v>
      </c>
      <c r="C125" s="281">
        <v>0</v>
      </c>
      <c r="D125" s="282">
        <v>0</v>
      </c>
      <c r="E125" s="283">
        <v>0</v>
      </c>
      <c r="F125" s="284">
        <v>6</v>
      </c>
      <c r="G125" s="285">
        <v>4</v>
      </c>
      <c r="H125" s="286">
        <v>6</v>
      </c>
      <c r="I125" s="287">
        <v>4</v>
      </c>
      <c r="J125" s="288">
        <v>10</v>
      </c>
      <c r="K125" s="286">
        <v>7</v>
      </c>
      <c r="L125" s="289">
        <v>3</v>
      </c>
      <c r="M125" s="290">
        <v>0</v>
      </c>
      <c r="N125" s="283">
        <v>0</v>
      </c>
      <c r="O125" s="279" t="s">
        <v>155</v>
      </c>
    </row>
    <row r="126" spans="1:15" x14ac:dyDescent="0.25">
      <c r="A126" s="291" t="s">
        <v>156</v>
      </c>
      <c r="B126" s="269">
        <f>SUM(C126:N126)</f>
        <v>33.6</v>
      </c>
      <c r="C126" s="292">
        <v>0</v>
      </c>
      <c r="D126" s="293">
        <v>0</v>
      </c>
      <c r="E126" s="294">
        <v>0</v>
      </c>
      <c r="F126" s="295">
        <v>0.5</v>
      </c>
      <c r="G126" s="296">
        <v>3.4</v>
      </c>
      <c r="H126" s="297">
        <v>6.2</v>
      </c>
      <c r="I126" s="298">
        <v>11.2</v>
      </c>
      <c r="J126" s="299">
        <v>8.6</v>
      </c>
      <c r="K126" s="297">
        <v>3.6</v>
      </c>
      <c r="L126" s="300">
        <v>0.1</v>
      </c>
      <c r="M126" s="301">
        <v>0</v>
      </c>
      <c r="N126" s="294">
        <v>0</v>
      </c>
      <c r="O126" s="291" t="s">
        <v>156</v>
      </c>
    </row>
    <row r="127" spans="1:15" x14ac:dyDescent="0.25">
      <c r="A127" s="2" t="s">
        <v>157</v>
      </c>
      <c r="B127" s="18">
        <v>47</v>
      </c>
      <c r="C127" s="17">
        <v>0</v>
      </c>
      <c r="D127" s="19">
        <v>0</v>
      </c>
      <c r="E127" s="20">
        <v>0</v>
      </c>
      <c r="F127" s="21">
        <v>6</v>
      </c>
      <c r="G127" s="22">
        <v>7</v>
      </c>
      <c r="H127" s="23">
        <v>11</v>
      </c>
      <c r="I127" s="24">
        <v>26</v>
      </c>
      <c r="J127" s="25">
        <v>16</v>
      </c>
      <c r="K127" s="23">
        <v>9</v>
      </c>
      <c r="L127" s="26">
        <v>3</v>
      </c>
      <c r="M127" s="27">
        <v>0</v>
      </c>
      <c r="N127" s="20">
        <v>0</v>
      </c>
      <c r="O127" s="2" t="s">
        <v>157</v>
      </c>
    </row>
    <row r="128" spans="1:15" x14ac:dyDescent="0.25">
      <c r="A128" s="2" t="s">
        <v>86</v>
      </c>
      <c r="B128" s="18">
        <v>2006</v>
      </c>
      <c r="C128" s="17"/>
      <c r="D128" s="19"/>
      <c r="E128" s="20"/>
      <c r="F128" s="21">
        <v>2011</v>
      </c>
      <c r="G128" s="22">
        <v>2008</v>
      </c>
      <c r="H128" s="23">
        <v>2010</v>
      </c>
      <c r="I128" s="24">
        <v>2006</v>
      </c>
      <c r="J128" s="25">
        <v>2009</v>
      </c>
      <c r="K128" s="23">
        <v>2006</v>
      </c>
      <c r="L128" s="26">
        <v>2011</v>
      </c>
      <c r="M128" s="27"/>
      <c r="N128" s="20"/>
      <c r="O128" s="2" t="s">
        <v>86</v>
      </c>
    </row>
    <row r="129" spans="1:15" x14ac:dyDescent="0.25">
      <c r="A129" s="2" t="s">
        <v>158</v>
      </c>
      <c r="B129" s="18">
        <v>15</v>
      </c>
      <c r="C129" s="17">
        <v>0</v>
      </c>
      <c r="D129" s="19">
        <v>0</v>
      </c>
      <c r="E129" s="20">
        <v>0</v>
      </c>
      <c r="F129" s="21">
        <v>0</v>
      </c>
      <c r="G129" s="22">
        <v>0</v>
      </c>
      <c r="H129" s="23">
        <v>2</v>
      </c>
      <c r="I129" s="24">
        <v>4</v>
      </c>
      <c r="J129" s="25">
        <v>2</v>
      </c>
      <c r="K129" s="23">
        <v>0</v>
      </c>
      <c r="L129" s="26">
        <v>0</v>
      </c>
      <c r="M129" s="27">
        <v>0</v>
      </c>
      <c r="N129" s="20">
        <v>0</v>
      </c>
      <c r="O129" s="2" t="s">
        <v>158</v>
      </c>
    </row>
    <row r="130" spans="1:15" x14ac:dyDescent="0.25">
      <c r="A130" s="2" t="s">
        <v>86</v>
      </c>
      <c r="B130" s="18">
        <v>2007</v>
      </c>
      <c r="C130" s="17"/>
      <c r="D130" s="19"/>
      <c r="E130" s="20"/>
      <c r="F130" s="21">
        <v>2006</v>
      </c>
      <c r="G130" s="22">
        <v>2006</v>
      </c>
      <c r="H130" s="23">
        <v>2007</v>
      </c>
      <c r="I130" s="24">
        <v>2011</v>
      </c>
      <c r="J130" s="25">
        <v>2006</v>
      </c>
      <c r="K130" s="23">
        <v>2007</v>
      </c>
      <c r="L130" s="26">
        <v>2010</v>
      </c>
      <c r="M130" s="27"/>
      <c r="N130" s="20"/>
      <c r="O130" s="2" t="s">
        <v>86</v>
      </c>
    </row>
    <row r="131" spans="1:15" x14ac:dyDescent="0.25">
      <c r="A131" s="2" t="s">
        <v>159</v>
      </c>
      <c r="B131" s="102">
        <v>40652</v>
      </c>
      <c r="C131" s="17"/>
      <c r="D131" s="19"/>
      <c r="E131" s="20"/>
      <c r="F131" s="21"/>
      <c r="G131" s="22"/>
      <c r="H131" s="23"/>
      <c r="I131" s="24"/>
      <c r="J131" s="25"/>
      <c r="K131" s="23"/>
      <c r="L131" s="26"/>
      <c r="M131" s="27"/>
      <c r="N131" s="20"/>
      <c r="O131" s="2"/>
    </row>
    <row r="132" spans="1:15" x14ac:dyDescent="0.25">
      <c r="A132" s="2" t="s">
        <v>160</v>
      </c>
      <c r="B132" s="39">
        <v>39186</v>
      </c>
      <c r="C132" s="17"/>
      <c r="D132" s="19"/>
      <c r="E132" s="20"/>
      <c r="F132" s="21"/>
      <c r="G132" s="22"/>
      <c r="H132" s="23"/>
      <c r="I132" s="24"/>
      <c r="J132" s="25"/>
      <c r="K132" s="23"/>
      <c r="L132" s="26"/>
      <c r="M132" s="27"/>
      <c r="N132" s="20"/>
      <c r="O132" s="2"/>
    </row>
    <row r="133" spans="1:15" x14ac:dyDescent="0.25">
      <c r="A133" s="2" t="s">
        <v>161</v>
      </c>
      <c r="B133" s="39">
        <v>38876</v>
      </c>
      <c r="C133" s="17"/>
      <c r="D133" s="19"/>
      <c r="E133" s="20"/>
      <c r="F133" s="21"/>
      <c r="G133" s="22"/>
      <c r="H133" s="23"/>
      <c r="I133" s="24"/>
      <c r="J133" s="25"/>
      <c r="K133" s="23"/>
      <c r="L133" s="26"/>
      <c r="M133" s="27"/>
      <c r="N133" s="20"/>
      <c r="O133" s="2"/>
    </row>
    <row r="134" spans="1:15" x14ac:dyDescent="0.25">
      <c r="A134" s="2" t="s">
        <v>162</v>
      </c>
      <c r="B134" s="102">
        <v>40819</v>
      </c>
      <c r="C134" s="17"/>
      <c r="D134" s="19"/>
      <c r="E134" s="20"/>
      <c r="F134" s="21"/>
      <c r="G134" s="22"/>
      <c r="H134" s="23"/>
      <c r="I134" s="24"/>
      <c r="J134" s="25"/>
      <c r="K134" s="23"/>
      <c r="L134" s="26"/>
      <c r="M134" s="27"/>
      <c r="N134" s="20"/>
      <c r="O134" s="2"/>
    </row>
    <row r="135" spans="1:15" x14ac:dyDescent="0.25">
      <c r="A135" s="2" t="s">
        <v>163</v>
      </c>
      <c r="B135" s="39">
        <v>39299</v>
      </c>
      <c r="C135" s="17"/>
      <c r="D135" s="19"/>
      <c r="E135" s="20"/>
      <c r="F135" s="21"/>
      <c r="G135" s="22"/>
      <c r="H135" s="23"/>
      <c r="I135" s="24"/>
      <c r="J135" s="25"/>
      <c r="K135" s="23"/>
      <c r="L135" s="26"/>
      <c r="M135" s="27"/>
      <c r="N135" s="20"/>
      <c r="O135" s="2"/>
    </row>
    <row r="136" spans="1:15" ht="15.75" thickBot="1" x14ac:dyDescent="0.3">
      <c r="A136" s="103" t="s">
        <v>164</v>
      </c>
      <c r="B136" s="104">
        <v>37177</v>
      </c>
      <c r="C136" s="105"/>
      <c r="D136" s="106"/>
      <c r="E136" s="107"/>
      <c r="F136" s="108"/>
      <c r="G136" s="109"/>
      <c r="H136" s="110"/>
      <c r="I136" s="111"/>
      <c r="J136" s="112"/>
      <c r="K136" s="110"/>
      <c r="L136" s="113"/>
      <c r="M136" s="114"/>
      <c r="N136" s="107"/>
      <c r="O136" s="103"/>
    </row>
    <row r="137" spans="1:15" ht="15.75" thickTop="1" x14ac:dyDescent="0.25">
      <c r="A137" s="62" t="s">
        <v>386</v>
      </c>
      <c r="B137" s="63">
        <f>SUM(C137:N137)</f>
        <v>22</v>
      </c>
      <c r="C137" s="64">
        <v>0</v>
      </c>
      <c r="D137" s="65">
        <v>0</v>
      </c>
      <c r="E137" s="66">
        <v>0</v>
      </c>
      <c r="F137" s="67" t="s">
        <v>498</v>
      </c>
      <c r="G137" s="68">
        <v>2</v>
      </c>
      <c r="H137" s="69">
        <v>5</v>
      </c>
      <c r="I137" s="70">
        <v>1</v>
      </c>
      <c r="J137" s="71">
        <v>5</v>
      </c>
      <c r="K137" s="69">
        <v>6</v>
      </c>
      <c r="L137" s="72">
        <v>3</v>
      </c>
      <c r="M137" s="73">
        <v>0</v>
      </c>
      <c r="N137" s="66">
        <v>0</v>
      </c>
      <c r="O137" s="62" t="s">
        <v>386</v>
      </c>
    </row>
    <row r="138" spans="1:15" x14ac:dyDescent="0.25">
      <c r="A138" s="115" t="s">
        <v>156</v>
      </c>
      <c r="B138" s="116">
        <f>SUM(C138:N138)</f>
        <v>22.75</v>
      </c>
      <c r="C138" s="117">
        <v>0</v>
      </c>
      <c r="D138" s="118">
        <v>0</v>
      </c>
      <c r="E138" s="119">
        <v>0</v>
      </c>
      <c r="F138" s="120">
        <v>0</v>
      </c>
      <c r="G138" s="121">
        <v>1.25</v>
      </c>
      <c r="H138" s="122">
        <v>3</v>
      </c>
      <c r="I138" s="123">
        <v>5.5</v>
      </c>
      <c r="J138" s="124">
        <v>8.25</v>
      </c>
      <c r="K138" s="122">
        <v>4.75</v>
      </c>
      <c r="L138" s="125">
        <v>0</v>
      </c>
      <c r="M138" s="126">
        <v>0</v>
      </c>
      <c r="N138" s="119">
        <v>0</v>
      </c>
      <c r="O138" s="115" t="s">
        <v>156</v>
      </c>
    </row>
    <row r="139" spans="1:15" x14ac:dyDescent="0.25">
      <c r="A139" s="36" t="s">
        <v>157</v>
      </c>
      <c r="B139" s="141"/>
      <c r="C139" s="142">
        <v>0</v>
      </c>
      <c r="D139" s="143">
        <v>0</v>
      </c>
      <c r="E139" s="144">
        <v>0</v>
      </c>
      <c r="F139" s="145">
        <v>3</v>
      </c>
      <c r="G139" s="146"/>
      <c r="H139" s="147">
        <v>12</v>
      </c>
      <c r="I139" s="148">
        <v>21</v>
      </c>
      <c r="J139" s="149">
        <v>26</v>
      </c>
      <c r="K139" s="147">
        <v>13</v>
      </c>
      <c r="L139" s="150">
        <v>4</v>
      </c>
      <c r="M139" s="151"/>
      <c r="N139" s="144">
        <v>0</v>
      </c>
      <c r="O139" s="36" t="s">
        <v>157</v>
      </c>
    </row>
    <row r="140" spans="1:15" x14ac:dyDescent="0.25">
      <c r="A140" s="36" t="s">
        <v>86</v>
      </c>
      <c r="B140" s="141"/>
      <c r="C140" s="142"/>
      <c r="D140" s="143"/>
      <c r="E140" s="144"/>
      <c r="F140" s="145">
        <v>1945</v>
      </c>
      <c r="G140" s="146">
        <v>1945</v>
      </c>
      <c r="H140" s="147">
        <v>1976</v>
      </c>
      <c r="I140" s="148">
        <v>2006</v>
      </c>
      <c r="J140" s="149">
        <v>1947</v>
      </c>
      <c r="K140" s="147">
        <v>1959</v>
      </c>
      <c r="L140" s="150">
        <v>1959</v>
      </c>
      <c r="M140" s="151"/>
      <c r="N140" s="144"/>
      <c r="O140" s="36" t="s">
        <v>86</v>
      </c>
    </row>
    <row r="141" spans="1:15" x14ac:dyDescent="0.25">
      <c r="A141" s="36" t="s">
        <v>158</v>
      </c>
      <c r="B141" s="141"/>
      <c r="C141" s="142">
        <v>0</v>
      </c>
      <c r="D141" s="143">
        <v>0</v>
      </c>
      <c r="E141" s="144">
        <v>0</v>
      </c>
      <c r="F141" s="145">
        <v>0</v>
      </c>
      <c r="G141" s="146">
        <v>0</v>
      </c>
      <c r="H141" s="147">
        <v>0</v>
      </c>
      <c r="I141" s="148">
        <v>0</v>
      </c>
      <c r="J141" s="149">
        <v>0</v>
      </c>
      <c r="K141" s="147">
        <v>0</v>
      </c>
      <c r="L141" s="150">
        <v>0</v>
      </c>
      <c r="M141" s="151"/>
      <c r="N141" s="144">
        <v>0</v>
      </c>
      <c r="O141" s="36" t="s">
        <v>158</v>
      </c>
    </row>
    <row r="142" spans="1:15" x14ac:dyDescent="0.25">
      <c r="A142" s="152" t="s">
        <v>86</v>
      </c>
      <c r="B142" s="141"/>
      <c r="C142" s="142"/>
      <c r="D142" s="143"/>
      <c r="E142" s="144"/>
      <c r="F142" s="145">
        <v>2007</v>
      </c>
      <c r="G142" s="146">
        <v>2007</v>
      </c>
      <c r="H142" s="147" t="s">
        <v>99</v>
      </c>
      <c r="I142" s="148" t="s">
        <v>99</v>
      </c>
      <c r="J142" s="149">
        <v>2006</v>
      </c>
      <c r="K142" s="147">
        <v>2007</v>
      </c>
      <c r="L142" s="150">
        <v>2007</v>
      </c>
      <c r="M142" s="151"/>
      <c r="N142" s="144"/>
      <c r="O142" s="152" t="s">
        <v>86</v>
      </c>
    </row>
    <row r="143" spans="1:15" x14ac:dyDescent="0.25">
      <c r="A143" s="15" t="s">
        <v>166</v>
      </c>
      <c r="B143" s="16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 t="s">
        <v>166</v>
      </c>
    </row>
    <row r="144" spans="1:15" x14ac:dyDescent="0.25">
      <c r="A144" s="279" t="s">
        <v>167</v>
      </c>
      <c r="B144" s="280">
        <f>SUM(C144:N144)</f>
        <v>5</v>
      </c>
      <c r="C144" s="281">
        <v>0</v>
      </c>
      <c r="D144" s="282">
        <v>0</v>
      </c>
      <c r="E144" s="283">
        <v>0</v>
      </c>
      <c r="F144" s="284">
        <v>0</v>
      </c>
      <c r="G144" s="285">
        <v>0</v>
      </c>
      <c r="H144" s="286">
        <v>3</v>
      </c>
      <c r="I144" s="287">
        <v>1</v>
      </c>
      <c r="J144" s="288">
        <v>0</v>
      </c>
      <c r="K144" s="286">
        <v>1</v>
      </c>
      <c r="L144" s="289">
        <v>0</v>
      </c>
      <c r="M144" s="290">
        <v>0</v>
      </c>
      <c r="N144" s="283">
        <v>0</v>
      </c>
      <c r="O144" s="279" t="s">
        <v>167</v>
      </c>
    </row>
    <row r="145" spans="1:15" x14ac:dyDescent="0.25">
      <c r="A145" s="291" t="s">
        <v>168</v>
      </c>
      <c r="B145" s="269">
        <f>SUM(C145:N145)</f>
        <v>7.8000000000000007</v>
      </c>
      <c r="C145" s="292">
        <v>0</v>
      </c>
      <c r="D145" s="293">
        <v>0</v>
      </c>
      <c r="E145" s="294">
        <v>0</v>
      </c>
      <c r="F145" s="295">
        <v>0</v>
      </c>
      <c r="G145" s="296">
        <v>0.1</v>
      </c>
      <c r="H145" s="297">
        <v>1.5</v>
      </c>
      <c r="I145" s="298">
        <v>3.2</v>
      </c>
      <c r="J145" s="299">
        <v>2.7</v>
      </c>
      <c r="K145" s="297">
        <v>0.3</v>
      </c>
      <c r="L145" s="300">
        <v>0</v>
      </c>
      <c r="M145" s="301">
        <v>0</v>
      </c>
      <c r="N145" s="294">
        <v>0</v>
      </c>
      <c r="O145" s="291" t="s">
        <v>168</v>
      </c>
    </row>
    <row r="146" spans="1:15" x14ac:dyDescent="0.25">
      <c r="A146" s="2" t="s">
        <v>169</v>
      </c>
      <c r="B146" s="18">
        <v>16</v>
      </c>
      <c r="C146" s="17">
        <v>0</v>
      </c>
      <c r="D146" s="19">
        <v>0</v>
      </c>
      <c r="E146" s="20">
        <v>0</v>
      </c>
      <c r="F146" s="21">
        <v>0</v>
      </c>
      <c r="G146" s="22">
        <v>1</v>
      </c>
      <c r="H146" s="23">
        <v>4</v>
      </c>
      <c r="I146" s="24">
        <v>13</v>
      </c>
      <c r="J146" s="25">
        <v>10</v>
      </c>
      <c r="K146" s="23">
        <v>2</v>
      </c>
      <c r="L146" s="26">
        <v>0</v>
      </c>
      <c r="M146" s="27">
        <v>0</v>
      </c>
      <c r="N146" s="20">
        <v>0</v>
      </c>
      <c r="O146" s="2" t="s">
        <v>169</v>
      </c>
    </row>
    <row r="147" spans="1:15" x14ac:dyDescent="0.25">
      <c r="A147" s="2" t="s">
        <v>86</v>
      </c>
      <c r="B147" s="18">
        <v>2006</v>
      </c>
      <c r="C147" s="17"/>
      <c r="D147" s="19"/>
      <c r="E147" s="20"/>
      <c r="F147" s="21"/>
      <c r="G147" s="22">
        <v>2005</v>
      </c>
      <c r="H147" s="23">
        <v>2005</v>
      </c>
      <c r="I147" s="24">
        <v>2006</v>
      </c>
      <c r="J147" s="25">
        <v>2003</v>
      </c>
      <c r="K147" s="23">
        <v>2003</v>
      </c>
      <c r="L147" s="26"/>
      <c r="M147" s="27"/>
      <c r="N147" s="20"/>
      <c r="O147" s="2" t="s">
        <v>86</v>
      </c>
    </row>
    <row r="148" spans="1:15" x14ac:dyDescent="0.25">
      <c r="A148" s="2" t="s">
        <v>170</v>
      </c>
      <c r="B148" s="18">
        <v>2</v>
      </c>
      <c r="C148" s="17">
        <v>0</v>
      </c>
      <c r="D148" s="19">
        <v>0</v>
      </c>
      <c r="E148" s="20">
        <v>0</v>
      </c>
      <c r="F148" s="21">
        <v>0</v>
      </c>
      <c r="G148" s="22">
        <v>0</v>
      </c>
      <c r="H148" s="23">
        <v>0</v>
      </c>
      <c r="I148" s="24">
        <v>0</v>
      </c>
      <c r="J148" s="25">
        <v>0</v>
      </c>
      <c r="K148" s="23">
        <v>0</v>
      </c>
      <c r="L148" s="26">
        <v>0</v>
      </c>
      <c r="M148" s="27">
        <v>0</v>
      </c>
      <c r="N148" s="20">
        <v>0</v>
      </c>
      <c r="O148" s="2" t="s">
        <v>170</v>
      </c>
    </row>
    <row r="149" spans="1:15" x14ac:dyDescent="0.25">
      <c r="A149" s="128" t="s">
        <v>86</v>
      </c>
      <c r="B149" s="89">
        <v>2007</v>
      </c>
      <c r="C149" s="90"/>
      <c r="D149" s="91"/>
      <c r="E149" s="92"/>
      <c r="F149" s="93"/>
      <c r="G149" s="94">
        <v>2009</v>
      </c>
      <c r="H149" s="95">
        <v>2008</v>
      </c>
      <c r="I149" s="96">
        <v>2005</v>
      </c>
      <c r="J149" s="97">
        <v>2011</v>
      </c>
      <c r="K149" s="95">
        <v>2010</v>
      </c>
      <c r="L149" s="98"/>
      <c r="M149" s="99"/>
      <c r="N149" s="92"/>
      <c r="O149" s="128" t="s">
        <v>86</v>
      </c>
    </row>
    <row r="150" spans="1:15" x14ac:dyDescent="0.25">
      <c r="A150" s="2" t="s">
        <v>171</v>
      </c>
      <c r="B150" s="102">
        <v>40698</v>
      </c>
      <c r="C150" s="17"/>
      <c r="D150" s="19"/>
      <c r="E150" s="20"/>
      <c r="F150" s="21"/>
      <c r="G150" s="22"/>
      <c r="H150" s="23"/>
      <c r="I150" s="24"/>
      <c r="J150" s="25"/>
      <c r="K150" s="23"/>
      <c r="L150" s="26"/>
      <c r="M150" s="27"/>
      <c r="N150" s="20"/>
      <c r="O150" s="2"/>
    </row>
    <row r="151" spans="1:15" x14ac:dyDescent="0.25">
      <c r="A151" s="2" t="s">
        <v>172</v>
      </c>
      <c r="B151" s="39">
        <v>38499</v>
      </c>
      <c r="C151" s="17"/>
      <c r="D151" s="19"/>
      <c r="E151" s="20"/>
      <c r="F151" s="21"/>
      <c r="G151" s="22"/>
      <c r="H151" s="23"/>
      <c r="I151" s="24"/>
      <c r="J151" s="25"/>
      <c r="K151" s="23"/>
      <c r="L151" s="26"/>
      <c r="M151" s="27"/>
      <c r="N151" s="20"/>
      <c r="O151" s="2"/>
    </row>
    <row r="152" spans="1:15" x14ac:dyDescent="0.25">
      <c r="A152" s="2" t="s">
        <v>173</v>
      </c>
      <c r="B152" s="39">
        <v>39657</v>
      </c>
      <c r="C152" s="17"/>
      <c r="D152" s="19"/>
      <c r="E152" s="20"/>
      <c r="F152" s="21"/>
      <c r="G152" s="22"/>
      <c r="H152" s="23"/>
      <c r="I152" s="24"/>
      <c r="J152" s="25"/>
      <c r="K152" s="23"/>
      <c r="L152" s="26"/>
      <c r="M152" s="27"/>
      <c r="N152" s="20"/>
      <c r="O152" s="2"/>
    </row>
    <row r="153" spans="1:15" x14ac:dyDescent="0.25">
      <c r="A153" s="2" t="s">
        <v>174</v>
      </c>
      <c r="B153" s="102">
        <v>40789</v>
      </c>
      <c r="C153" s="17"/>
      <c r="D153" s="19"/>
      <c r="E153" s="20"/>
      <c r="F153" s="21"/>
      <c r="G153" s="22"/>
      <c r="H153" s="23"/>
      <c r="I153" s="24"/>
      <c r="J153" s="25"/>
      <c r="K153" s="23"/>
      <c r="L153" s="26"/>
      <c r="M153" s="27"/>
      <c r="N153" s="20"/>
      <c r="O153" s="2"/>
    </row>
    <row r="154" spans="1:15" x14ac:dyDescent="0.25">
      <c r="A154" s="2" t="s">
        <v>175</v>
      </c>
      <c r="B154" s="39">
        <v>40379</v>
      </c>
      <c r="C154" s="17"/>
      <c r="D154" s="19"/>
      <c r="E154" s="20"/>
      <c r="F154" s="21"/>
      <c r="G154" s="22"/>
      <c r="H154" s="23"/>
      <c r="I154" s="24"/>
      <c r="J154" s="25"/>
      <c r="K154" s="23"/>
      <c r="L154" s="26"/>
      <c r="M154" s="27"/>
      <c r="N154" s="20"/>
      <c r="O154" s="2"/>
    </row>
    <row r="155" spans="1:15" ht="15.75" thickBot="1" x14ac:dyDescent="0.3">
      <c r="A155" s="103" t="s">
        <v>176</v>
      </c>
      <c r="B155" s="104">
        <v>37885</v>
      </c>
      <c r="C155" s="105"/>
      <c r="D155" s="106"/>
      <c r="E155" s="107"/>
      <c r="F155" s="108"/>
      <c r="G155" s="109"/>
      <c r="H155" s="110"/>
      <c r="I155" s="111"/>
      <c r="J155" s="112"/>
      <c r="K155" s="110"/>
      <c r="L155" s="113"/>
      <c r="M155" s="114"/>
      <c r="N155" s="107"/>
      <c r="O155" s="103"/>
    </row>
    <row r="156" spans="1:15" ht="15.75" thickTop="1" x14ac:dyDescent="0.25">
      <c r="A156" s="62" t="s">
        <v>177</v>
      </c>
      <c r="B156" s="63">
        <f>SUM(C156:N156)</f>
        <v>2</v>
      </c>
      <c r="C156" s="64">
        <v>0</v>
      </c>
      <c r="D156" s="65">
        <v>0</v>
      </c>
      <c r="E156" s="66">
        <v>0</v>
      </c>
      <c r="F156" s="67" t="s">
        <v>498</v>
      </c>
      <c r="G156" s="68">
        <v>0</v>
      </c>
      <c r="H156" s="69">
        <v>2</v>
      </c>
      <c r="I156" s="70">
        <v>0</v>
      </c>
      <c r="J156" s="71">
        <v>0</v>
      </c>
      <c r="K156" s="69">
        <v>0</v>
      </c>
      <c r="L156" s="72">
        <v>0</v>
      </c>
      <c r="M156" s="73">
        <v>0</v>
      </c>
      <c r="N156" s="66">
        <v>0</v>
      </c>
      <c r="O156" s="62" t="s">
        <v>177</v>
      </c>
    </row>
    <row r="157" spans="1:15" x14ac:dyDescent="0.25">
      <c r="A157" s="2" t="s">
        <v>168</v>
      </c>
      <c r="B157" s="18">
        <f>SUM(C157:N157)</f>
        <v>3</v>
      </c>
      <c r="C157" s="17">
        <v>0</v>
      </c>
      <c r="D157" s="19">
        <v>0</v>
      </c>
      <c r="E157" s="20">
        <v>0</v>
      </c>
      <c r="F157" s="21">
        <v>0</v>
      </c>
      <c r="G157" s="22">
        <v>0</v>
      </c>
      <c r="H157" s="23">
        <v>1</v>
      </c>
      <c r="I157" s="24">
        <v>1</v>
      </c>
      <c r="J157" s="25">
        <v>1</v>
      </c>
      <c r="K157" s="23">
        <v>0</v>
      </c>
      <c r="L157" s="26">
        <v>0</v>
      </c>
      <c r="M157" s="27">
        <v>0</v>
      </c>
      <c r="N157" s="20">
        <v>0</v>
      </c>
      <c r="O157" s="2" t="s">
        <v>168</v>
      </c>
    </row>
    <row r="158" spans="1:15" x14ac:dyDescent="0.25">
      <c r="A158" s="2" t="s">
        <v>169</v>
      </c>
      <c r="B158" s="16"/>
      <c r="C158" s="17">
        <v>0</v>
      </c>
      <c r="D158" s="19">
        <v>0</v>
      </c>
      <c r="E158" s="20">
        <v>0</v>
      </c>
      <c r="F158" s="21">
        <v>0</v>
      </c>
      <c r="G158" s="22">
        <v>4</v>
      </c>
      <c r="H158" s="23">
        <v>7</v>
      </c>
      <c r="I158" s="24">
        <v>7</v>
      </c>
      <c r="J158" s="25">
        <v>9</v>
      </c>
      <c r="K158" s="23">
        <v>3</v>
      </c>
      <c r="L158" s="26">
        <v>0</v>
      </c>
      <c r="M158" s="27">
        <v>0</v>
      </c>
      <c r="N158" s="20">
        <v>0</v>
      </c>
      <c r="O158" s="2" t="s">
        <v>169</v>
      </c>
    </row>
    <row r="159" spans="1:15" x14ac:dyDescent="0.25">
      <c r="A159" s="2" t="s">
        <v>86</v>
      </c>
      <c r="B159" s="16"/>
      <c r="C159" s="17"/>
      <c r="D159" s="19"/>
      <c r="E159" s="20"/>
      <c r="F159" s="21"/>
      <c r="G159" s="22">
        <v>1947</v>
      </c>
      <c r="H159" s="23">
        <v>1976</v>
      </c>
      <c r="I159" s="24">
        <v>2006</v>
      </c>
      <c r="J159" s="25">
        <v>1947</v>
      </c>
      <c r="K159" s="23">
        <v>1961</v>
      </c>
      <c r="L159" s="26"/>
      <c r="M159" s="27"/>
      <c r="N159" s="20"/>
      <c r="O159" s="2" t="s">
        <v>86</v>
      </c>
    </row>
    <row r="160" spans="1:15" x14ac:dyDescent="0.25">
      <c r="A160" s="2" t="s">
        <v>170</v>
      </c>
      <c r="B160" s="16"/>
      <c r="C160" s="17">
        <v>0</v>
      </c>
      <c r="D160" s="19">
        <v>0</v>
      </c>
      <c r="E160" s="20">
        <v>0</v>
      </c>
      <c r="F160" s="21">
        <v>0</v>
      </c>
      <c r="G160" s="22">
        <v>0</v>
      </c>
      <c r="H160" s="23">
        <v>0</v>
      </c>
      <c r="I160" s="24">
        <v>0</v>
      </c>
      <c r="J160" s="25">
        <v>0</v>
      </c>
      <c r="K160" s="23">
        <v>0</v>
      </c>
      <c r="L160" s="26">
        <v>0</v>
      </c>
      <c r="M160" s="27">
        <v>0</v>
      </c>
      <c r="N160" s="20">
        <v>0</v>
      </c>
      <c r="O160" s="2" t="s">
        <v>170</v>
      </c>
    </row>
    <row r="161" spans="1:15" x14ac:dyDescent="0.25">
      <c r="A161" s="128" t="s">
        <v>86</v>
      </c>
      <c r="B161" s="16"/>
      <c r="C161" s="17"/>
      <c r="D161" s="19"/>
      <c r="E161" s="20"/>
      <c r="F161" s="21"/>
      <c r="G161" s="22">
        <v>2009</v>
      </c>
      <c r="H161" s="23">
        <v>2010</v>
      </c>
      <c r="I161" s="24">
        <v>2004</v>
      </c>
      <c r="J161" s="25">
        <v>2006</v>
      </c>
      <c r="K161" s="23">
        <v>2009</v>
      </c>
      <c r="L161" s="26"/>
      <c r="M161" s="27"/>
      <c r="N161" s="20"/>
      <c r="O161" s="128" t="s">
        <v>86</v>
      </c>
    </row>
    <row r="162" spans="1:15" x14ac:dyDescent="0.25">
      <c r="A162" s="15" t="s">
        <v>178</v>
      </c>
      <c r="B162" s="16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 t="s">
        <v>178</v>
      </c>
    </row>
    <row r="163" spans="1:15" x14ac:dyDescent="0.25">
      <c r="A163" s="279" t="s">
        <v>179</v>
      </c>
      <c r="B163" s="280">
        <f>SUM(C163:N163)</f>
        <v>732.8</v>
      </c>
      <c r="C163" s="281">
        <v>69</v>
      </c>
      <c r="D163" s="282">
        <v>40.799999999999997</v>
      </c>
      <c r="E163" s="283">
        <v>24.6</v>
      </c>
      <c r="F163" s="284">
        <v>11.2</v>
      </c>
      <c r="G163" s="285">
        <v>9.6</v>
      </c>
      <c r="H163" s="286">
        <v>54.4</v>
      </c>
      <c r="I163" s="287">
        <v>93.6</v>
      </c>
      <c r="J163" s="288">
        <v>122</v>
      </c>
      <c r="K163" s="286">
        <v>68.2</v>
      </c>
      <c r="L163" s="289">
        <v>35.799999999999997</v>
      </c>
      <c r="M163" s="290">
        <v>28.2</v>
      </c>
      <c r="N163" s="283">
        <v>175.4</v>
      </c>
      <c r="O163" s="279" t="s">
        <v>179</v>
      </c>
    </row>
    <row r="164" spans="1:15" x14ac:dyDescent="0.25">
      <c r="A164" s="291" t="s">
        <v>180</v>
      </c>
      <c r="B164" s="269">
        <f>SUM(C164:N164)</f>
        <v>809.52200000000016</v>
      </c>
      <c r="C164" s="292">
        <v>57.940000000000012</v>
      </c>
      <c r="D164" s="293">
        <v>63.219999999999992</v>
      </c>
      <c r="E164" s="294">
        <v>73.52</v>
      </c>
      <c r="F164" s="295">
        <v>46.320000000000007</v>
      </c>
      <c r="G164" s="296">
        <v>65.992000000000004</v>
      </c>
      <c r="H164" s="297">
        <v>52.991999999999997</v>
      </c>
      <c r="I164" s="302">
        <v>80.121999999999986</v>
      </c>
      <c r="J164" s="299">
        <v>93.46</v>
      </c>
      <c r="K164" s="297">
        <v>54.172000000000004</v>
      </c>
      <c r="L164" s="300">
        <v>64.311999999999998</v>
      </c>
      <c r="M164" s="301">
        <v>85.2</v>
      </c>
      <c r="N164" s="294">
        <v>72.272000000000006</v>
      </c>
      <c r="O164" s="291" t="s">
        <v>180</v>
      </c>
    </row>
    <row r="165" spans="1:15" x14ac:dyDescent="0.25">
      <c r="A165" s="2" t="s">
        <v>28</v>
      </c>
      <c r="B165" s="18">
        <f t="shared" ref="B165:N165" si="8">INT((B163-B164)*10000/B164)/100</f>
        <v>-9.48</v>
      </c>
      <c r="C165" s="17">
        <f t="shared" si="8"/>
        <v>19.079999999999998</v>
      </c>
      <c r="D165" s="19">
        <f t="shared" si="8"/>
        <v>-35.47</v>
      </c>
      <c r="E165" s="20">
        <f t="shared" si="8"/>
        <v>-66.540000000000006</v>
      </c>
      <c r="F165" s="21">
        <f t="shared" si="8"/>
        <v>-75.83</v>
      </c>
      <c r="G165" s="22">
        <f t="shared" si="8"/>
        <v>-85.46</v>
      </c>
      <c r="H165" s="23">
        <f t="shared" si="8"/>
        <v>2.65</v>
      </c>
      <c r="I165" s="24">
        <f t="shared" si="8"/>
        <v>16.82</v>
      </c>
      <c r="J165" s="25">
        <f t="shared" si="8"/>
        <v>30.53</v>
      </c>
      <c r="K165" s="23">
        <f t="shared" si="8"/>
        <v>25.89</v>
      </c>
      <c r="L165" s="26">
        <f t="shared" si="8"/>
        <v>-44.34</v>
      </c>
      <c r="M165" s="27">
        <f t="shared" si="8"/>
        <v>-66.91</v>
      </c>
      <c r="N165" s="20">
        <f t="shared" si="8"/>
        <v>142.69</v>
      </c>
      <c r="O165" s="2" t="s">
        <v>28</v>
      </c>
    </row>
    <row r="166" spans="1:15" x14ac:dyDescent="0.25">
      <c r="A166" s="2" t="s">
        <v>181</v>
      </c>
      <c r="B166" s="18">
        <v>1180</v>
      </c>
      <c r="C166" s="17">
        <v>97</v>
      </c>
      <c r="D166" s="19">
        <v>135.5</v>
      </c>
      <c r="E166" s="20">
        <v>185</v>
      </c>
      <c r="F166" s="21">
        <v>182.5</v>
      </c>
      <c r="G166" s="22">
        <v>128</v>
      </c>
      <c r="H166" s="23">
        <v>107</v>
      </c>
      <c r="I166" s="24">
        <v>132.6</v>
      </c>
      <c r="J166" s="25">
        <v>164.5</v>
      </c>
      <c r="K166" s="23">
        <v>144.5</v>
      </c>
      <c r="L166" s="26">
        <v>104</v>
      </c>
      <c r="M166" s="27">
        <v>175</v>
      </c>
      <c r="N166" s="20">
        <v>130.5</v>
      </c>
      <c r="O166" s="2" t="s">
        <v>181</v>
      </c>
    </row>
    <row r="167" spans="1:15" x14ac:dyDescent="0.25">
      <c r="A167" s="2" t="s">
        <v>86</v>
      </c>
      <c r="B167" s="18">
        <v>2001</v>
      </c>
      <c r="C167" s="17">
        <v>2001</v>
      </c>
      <c r="D167" s="19">
        <v>2002</v>
      </c>
      <c r="E167" s="20">
        <v>2001</v>
      </c>
      <c r="F167" s="21">
        <v>2001</v>
      </c>
      <c r="G167" s="22">
        <v>2006</v>
      </c>
      <c r="H167" s="23">
        <v>2007</v>
      </c>
      <c r="I167" s="24">
        <v>2007</v>
      </c>
      <c r="J167" s="25">
        <v>2002</v>
      </c>
      <c r="K167" s="23">
        <v>2001</v>
      </c>
      <c r="L167" s="26">
        <v>2008</v>
      </c>
      <c r="M167" s="27">
        <v>2002</v>
      </c>
      <c r="N167" s="20">
        <v>2002</v>
      </c>
      <c r="O167" s="2" t="s">
        <v>86</v>
      </c>
    </row>
    <row r="168" spans="1:15" x14ac:dyDescent="0.25">
      <c r="A168" s="2" t="s">
        <v>182</v>
      </c>
      <c r="B168" s="18">
        <v>529</v>
      </c>
      <c r="C168" s="17">
        <v>32</v>
      </c>
      <c r="D168" s="19">
        <v>19</v>
      </c>
      <c r="E168" s="20">
        <v>19</v>
      </c>
      <c r="F168" s="21">
        <v>10</v>
      </c>
      <c r="G168" s="22">
        <v>9.6</v>
      </c>
      <c r="H168" s="23">
        <v>23.5</v>
      </c>
      <c r="I168" s="24">
        <v>38.799999999999997</v>
      </c>
      <c r="J168" s="25">
        <v>9.4</v>
      </c>
      <c r="K168" s="23">
        <v>7</v>
      </c>
      <c r="L168" s="26">
        <v>35.799999999999997</v>
      </c>
      <c r="M168" s="27">
        <v>28.2</v>
      </c>
      <c r="N168" s="20">
        <v>28</v>
      </c>
      <c r="O168" s="2" t="s">
        <v>182</v>
      </c>
    </row>
    <row r="169" spans="1:15" ht="15.75" thickBot="1" x14ac:dyDescent="0.3">
      <c r="A169" s="128" t="s">
        <v>86</v>
      </c>
      <c r="B169" s="89">
        <v>2003</v>
      </c>
      <c r="C169" s="90">
        <v>2007</v>
      </c>
      <c r="D169" s="91">
        <v>2003</v>
      </c>
      <c r="E169" s="92">
        <v>2003</v>
      </c>
      <c r="F169" s="93">
        <v>2007</v>
      </c>
      <c r="G169" s="94">
        <v>2011</v>
      </c>
      <c r="H169" s="95">
        <v>2001</v>
      </c>
      <c r="I169" s="96">
        <v>2010</v>
      </c>
      <c r="J169" s="97">
        <v>2009</v>
      </c>
      <c r="K169" s="95">
        <v>2003</v>
      </c>
      <c r="L169" s="98">
        <v>2011</v>
      </c>
      <c r="M169" s="99">
        <v>2011</v>
      </c>
      <c r="N169" s="92">
        <v>2010</v>
      </c>
      <c r="O169" s="128" t="s">
        <v>86</v>
      </c>
    </row>
    <row r="170" spans="1:15" ht="15.75" thickTop="1" x14ac:dyDescent="0.25">
      <c r="A170" s="62" t="s">
        <v>183</v>
      </c>
      <c r="B170" s="63">
        <f>SUM(C170:N170)</f>
        <v>695.4</v>
      </c>
      <c r="C170" s="64">
        <v>65</v>
      </c>
      <c r="D170" s="65">
        <v>39</v>
      </c>
      <c r="E170" s="66">
        <v>23</v>
      </c>
      <c r="F170" s="67">
        <v>10</v>
      </c>
      <c r="G170" s="68">
        <v>8</v>
      </c>
      <c r="H170" s="69">
        <v>60</v>
      </c>
      <c r="I170" s="70">
        <v>64</v>
      </c>
      <c r="J170" s="71">
        <v>109</v>
      </c>
      <c r="K170" s="69">
        <v>76</v>
      </c>
      <c r="L170" s="72">
        <v>28</v>
      </c>
      <c r="M170" s="73">
        <v>34</v>
      </c>
      <c r="N170" s="66">
        <v>179.4</v>
      </c>
      <c r="O170" s="62" t="s">
        <v>183</v>
      </c>
    </row>
    <row r="171" spans="1:15" x14ac:dyDescent="0.25">
      <c r="A171" s="2" t="s">
        <v>184</v>
      </c>
      <c r="B171" s="18">
        <v>748</v>
      </c>
      <c r="C171" s="17">
        <v>60</v>
      </c>
      <c r="D171" s="19">
        <v>49.4</v>
      </c>
      <c r="E171" s="20">
        <v>49.1</v>
      </c>
      <c r="F171" s="21">
        <v>50.6</v>
      </c>
      <c r="G171" s="22">
        <v>55.2</v>
      </c>
      <c r="H171" s="23">
        <v>64.5</v>
      </c>
      <c r="I171" s="24">
        <v>55.1</v>
      </c>
      <c r="J171" s="25">
        <v>66.900000000000006</v>
      </c>
      <c r="K171" s="23">
        <v>75</v>
      </c>
      <c r="L171" s="26">
        <v>71.3</v>
      </c>
      <c r="M171" s="27">
        <v>77.2</v>
      </c>
      <c r="N171" s="20">
        <v>73.7</v>
      </c>
      <c r="O171" s="2" t="s">
        <v>184</v>
      </c>
    </row>
    <row r="172" spans="1:15" x14ac:dyDescent="0.25">
      <c r="A172" s="2" t="s">
        <v>28</v>
      </c>
      <c r="B172" s="18">
        <f t="shared" ref="B172:N172" si="9">INT((B170-B171)*10000/B171)/100</f>
        <v>-7.04</v>
      </c>
      <c r="C172" s="17">
        <f t="shared" si="9"/>
        <v>8.33</v>
      </c>
      <c r="D172" s="19">
        <f t="shared" si="9"/>
        <v>-21.06</v>
      </c>
      <c r="E172" s="20">
        <f t="shared" si="9"/>
        <v>-53.16</v>
      </c>
      <c r="F172" s="21">
        <f t="shared" si="9"/>
        <v>-80.239999999999995</v>
      </c>
      <c r="G172" s="22">
        <f t="shared" si="9"/>
        <v>-85.51</v>
      </c>
      <c r="H172" s="23">
        <f t="shared" si="9"/>
        <v>-6.98</v>
      </c>
      <c r="I172" s="24">
        <f t="shared" si="9"/>
        <v>16.149999999999999</v>
      </c>
      <c r="J172" s="25">
        <f t="shared" si="9"/>
        <v>62.92</v>
      </c>
      <c r="K172" s="23">
        <f t="shared" si="9"/>
        <v>1.33</v>
      </c>
      <c r="L172" s="26">
        <f t="shared" si="9"/>
        <v>-60.73</v>
      </c>
      <c r="M172" s="27">
        <f t="shared" si="9"/>
        <v>-55.96</v>
      </c>
      <c r="N172" s="20">
        <f t="shared" si="9"/>
        <v>143.41</v>
      </c>
      <c r="O172" s="2" t="s">
        <v>28</v>
      </c>
    </row>
    <row r="173" spans="1:15" x14ac:dyDescent="0.25">
      <c r="A173" s="2" t="s">
        <v>181</v>
      </c>
      <c r="B173" s="16"/>
      <c r="C173" s="17">
        <v>145</v>
      </c>
      <c r="D173" s="19">
        <v>132</v>
      </c>
      <c r="E173" s="20">
        <v>169</v>
      </c>
      <c r="F173" s="21">
        <v>148</v>
      </c>
      <c r="G173" s="22">
        <v>114</v>
      </c>
      <c r="H173" s="23">
        <v>150</v>
      </c>
      <c r="I173" s="24">
        <v>134</v>
      </c>
      <c r="J173" s="25">
        <v>174</v>
      </c>
      <c r="K173" s="23">
        <v>171</v>
      </c>
      <c r="L173" s="26">
        <v>216</v>
      </c>
      <c r="M173" s="27">
        <v>169</v>
      </c>
      <c r="N173" s="20">
        <v>204</v>
      </c>
      <c r="O173" s="2" t="s">
        <v>181</v>
      </c>
    </row>
    <row r="174" spans="1:15" x14ac:dyDescent="0.25">
      <c r="A174" s="2" t="s">
        <v>86</v>
      </c>
      <c r="B174" s="16"/>
      <c r="C174" s="17">
        <v>1995</v>
      </c>
      <c r="D174" s="19">
        <v>1957</v>
      </c>
      <c r="E174" s="20">
        <v>2001</v>
      </c>
      <c r="F174" s="21">
        <v>2000</v>
      </c>
      <c r="G174" s="22">
        <v>1945</v>
      </c>
      <c r="H174" s="23">
        <v>2003</v>
      </c>
      <c r="I174" s="24">
        <v>2005</v>
      </c>
      <c r="J174" s="25">
        <v>1945</v>
      </c>
      <c r="K174" s="23">
        <v>1958</v>
      </c>
      <c r="L174" s="26">
        <v>2000</v>
      </c>
      <c r="M174" s="27">
        <v>2000</v>
      </c>
      <c r="N174" s="20">
        <v>1965</v>
      </c>
      <c r="O174" s="2" t="s">
        <v>86</v>
      </c>
    </row>
    <row r="175" spans="1:15" x14ac:dyDescent="0.25">
      <c r="A175" s="2" t="s">
        <v>182</v>
      </c>
      <c r="B175" s="16"/>
      <c r="C175" s="17">
        <v>3</v>
      </c>
      <c r="D175" s="19">
        <v>2</v>
      </c>
      <c r="E175" s="20">
        <v>3</v>
      </c>
      <c r="F175" s="21">
        <v>6</v>
      </c>
      <c r="G175" s="22">
        <v>9</v>
      </c>
      <c r="H175" s="23">
        <v>3</v>
      </c>
      <c r="I175" s="24">
        <v>12</v>
      </c>
      <c r="J175" s="25">
        <v>9</v>
      </c>
      <c r="K175" s="23">
        <v>2</v>
      </c>
      <c r="L175" s="26">
        <v>5</v>
      </c>
      <c r="M175" s="27">
        <v>8</v>
      </c>
      <c r="N175" s="20">
        <v>9</v>
      </c>
      <c r="O175" s="2" t="s">
        <v>182</v>
      </c>
    </row>
    <row r="176" spans="1:15" x14ac:dyDescent="0.25">
      <c r="A176" s="128" t="s">
        <v>86</v>
      </c>
      <c r="B176" s="16"/>
      <c r="C176" s="17">
        <v>1997</v>
      </c>
      <c r="D176" s="19">
        <v>1959</v>
      </c>
      <c r="E176" s="20">
        <v>1953</v>
      </c>
      <c r="F176" s="21">
        <v>2007</v>
      </c>
      <c r="G176" s="22">
        <v>1989</v>
      </c>
      <c r="H176" s="23">
        <v>1976</v>
      </c>
      <c r="I176" s="24">
        <v>1982</v>
      </c>
      <c r="J176" s="25">
        <v>1991</v>
      </c>
      <c r="K176" s="23">
        <v>1959</v>
      </c>
      <c r="L176" s="26">
        <v>1969</v>
      </c>
      <c r="M176" s="27">
        <v>1955</v>
      </c>
      <c r="N176" s="20">
        <v>1971</v>
      </c>
      <c r="O176" s="128" t="s">
        <v>86</v>
      </c>
    </row>
    <row r="177" spans="1:15" x14ac:dyDescent="0.25">
      <c r="A177" s="15" t="s">
        <v>185</v>
      </c>
      <c r="B177" s="16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 t="s">
        <v>185</v>
      </c>
    </row>
    <row r="178" spans="1:15" x14ac:dyDescent="0.25">
      <c r="A178" s="3" t="s">
        <v>186</v>
      </c>
      <c r="B178" s="4">
        <f>SUM(C178:N178)</f>
        <v>1710.2</v>
      </c>
      <c r="C178" s="5">
        <v>52</v>
      </c>
      <c r="D178" s="6">
        <v>42</v>
      </c>
      <c r="E178" s="7">
        <v>179</v>
      </c>
      <c r="F178" s="8">
        <v>245.7</v>
      </c>
      <c r="G178" s="9">
        <v>273.39999999999998</v>
      </c>
      <c r="H178" s="10">
        <v>203</v>
      </c>
      <c r="I178" s="11">
        <v>185.1</v>
      </c>
      <c r="J178" s="12">
        <v>142.6</v>
      </c>
      <c r="K178" s="10">
        <v>145</v>
      </c>
      <c r="L178" s="13">
        <v>140</v>
      </c>
      <c r="M178" s="14">
        <v>60</v>
      </c>
      <c r="N178" s="7">
        <v>42.4</v>
      </c>
      <c r="O178" s="3" t="s">
        <v>186</v>
      </c>
    </row>
    <row r="179" spans="1:15" x14ac:dyDescent="0.25">
      <c r="A179" s="2" t="s">
        <v>187</v>
      </c>
      <c r="B179" s="18">
        <v>1626</v>
      </c>
      <c r="C179" s="17">
        <v>68</v>
      </c>
      <c r="D179" s="19">
        <v>80</v>
      </c>
      <c r="E179" s="20">
        <v>115</v>
      </c>
      <c r="F179" s="21">
        <v>162</v>
      </c>
      <c r="G179" s="22">
        <v>199</v>
      </c>
      <c r="H179" s="23">
        <v>206</v>
      </c>
      <c r="I179" s="24">
        <v>213</v>
      </c>
      <c r="J179" s="25">
        <v>213</v>
      </c>
      <c r="K179" s="23">
        <v>151</v>
      </c>
      <c r="L179" s="26">
        <v>116</v>
      </c>
      <c r="M179" s="27">
        <v>74</v>
      </c>
      <c r="N179" s="20">
        <v>48</v>
      </c>
      <c r="O179" s="2" t="s">
        <v>187</v>
      </c>
    </row>
    <row r="180" spans="1:15" x14ac:dyDescent="0.25">
      <c r="A180" s="2" t="s">
        <v>28</v>
      </c>
      <c r="B180" s="18">
        <f>INT((B178-B179)*10000/B179)/100</f>
        <v>5.17</v>
      </c>
      <c r="C180" s="17">
        <f t="shared" ref="C180:N180" si="10">INT((C178-C179)*10000/C179)/100</f>
        <v>-23.53</v>
      </c>
      <c r="D180" s="19">
        <f t="shared" si="10"/>
        <v>-47.5</v>
      </c>
      <c r="E180" s="20">
        <f t="shared" si="10"/>
        <v>55.65</v>
      </c>
      <c r="F180" s="21">
        <f t="shared" si="10"/>
        <v>51.66</v>
      </c>
      <c r="G180" s="22">
        <f t="shared" si="10"/>
        <v>37.380000000000003</v>
      </c>
      <c r="H180" s="23">
        <f t="shared" si="10"/>
        <v>-1.46</v>
      </c>
      <c r="I180" s="24">
        <f t="shared" si="10"/>
        <v>-13.1</v>
      </c>
      <c r="J180" s="25">
        <f t="shared" si="10"/>
        <v>-33.06</v>
      </c>
      <c r="K180" s="23">
        <f t="shared" si="10"/>
        <v>-3.98</v>
      </c>
      <c r="L180" s="26">
        <f t="shared" si="10"/>
        <v>20.68</v>
      </c>
      <c r="M180" s="27">
        <f t="shared" si="10"/>
        <v>-18.920000000000002</v>
      </c>
      <c r="N180" s="20">
        <f t="shared" si="10"/>
        <v>-11.67</v>
      </c>
      <c r="O180" s="2" t="s">
        <v>28</v>
      </c>
    </row>
    <row r="181" spans="1:15" x14ac:dyDescent="0.25">
      <c r="A181" s="2" t="s">
        <v>188</v>
      </c>
      <c r="B181" s="18">
        <v>1798</v>
      </c>
      <c r="C181" s="17">
        <v>95</v>
      </c>
      <c r="D181" s="19">
        <v>154</v>
      </c>
      <c r="E181" s="20">
        <v>183</v>
      </c>
      <c r="F181" s="21">
        <v>291</v>
      </c>
      <c r="G181" s="22">
        <v>273.39999999999998</v>
      </c>
      <c r="H181" s="23">
        <v>292</v>
      </c>
      <c r="I181" s="24">
        <v>310</v>
      </c>
      <c r="J181" s="25">
        <v>284</v>
      </c>
      <c r="K181" s="23">
        <v>238</v>
      </c>
      <c r="L181" s="26">
        <v>179</v>
      </c>
      <c r="M181" s="27">
        <v>95</v>
      </c>
      <c r="N181" s="20">
        <v>80</v>
      </c>
      <c r="O181" s="2" t="s">
        <v>188</v>
      </c>
    </row>
    <row r="182" spans="1:15" x14ac:dyDescent="0.25">
      <c r="A182" s="2" t="s">
        <v>86</v>
      </c>
      <c r="B182" s="18">
        <v>2009</v>
      </c>
      <c r="C182" s="17">
        <v>2005</v>
      </c>
      <c r="D182" s="19">
        <v>2008</v>
      </c>
      <c r="E182" s="20">
        <v>1972</v>
      </c>
      <c r="F182" s="21">
        <v>2007</v>
      </c>
      <c r="G182" s="22">
        <v>2011</v>
      </c>
      <c r="H182" s="23">
        <v>1976</v>
      </c>
      <c r="I182" s="24">
        <v>1990</v>
      </c>
      <c r="J182" s="25">
        <v>1976</v>
      </c>
      <c r="K182" s="23">
        <v>1997</v>
      </c>
      <c r="L182" s="26">
        <v>1965</v>
      </c>
      <c r="M182" s="27">
        <v>2005</v>
      </c>
      <c r="N182" s="20">
        <v>1972</v>
      </c>
      <c r="O182" s="2" t="s">
        <v>86</v>
      </c>
    </row>
    <row r="183" spans="1:15" x14ac:dyDescent="0.25">
      <c r="A183" s="2" t="s">
        <v>189</v>
      </c>
      <c r="B183" s="18">
        <v>1603</v>
      </c>
      <c r="C183" s="17">
        <v>32</v>
      </c>
      <c r="D183" s="19">
        <v>28</v>
      </c>
      <c r="E183" s="20">
        <v>54</v>
      </c>
      <c r="F183" s="21">
        <v>100</v>
      </c>
      <c r="G183" s="22">
        <v>120</v>
      </c>
      <c r="H183" s="23">
        <v>115</v>
      </c>
      <c r="I183" s="24">
        <v>141</v>
      </c>
      <c r="J183" s="25">
        <v>127</v>
      </c>
      <c r="K183" s="23">
        <v>81</v>
      </c>
      <c r="L183" s="26">
        <v>52</v>
      </c>
      <c r="M183" s="27">
        <v>42</v>
      </c>
      <c r="N183" s="20">
        <v>17</v>
      </c>
      <c r="O183" s="2" t="s">
        <v>189</v>
      </c>
    </row>
    <row r="184" spans="1:15" x14ac:dyDescent="0.25">
      <c r="A184" s="2" t="s">
        <v>86</v>
      </c>
      <c r="B184" s="18">
        <v>2002</v>
      </c>
      <c r="C184" s="17">
        <v>1964</v>
      </c>
      <c r="D184" s="19">
        <v>2006</v>
      </c>
      <c r="E184" s="20">
        <v>2001</v>
      </c>
      <c r="F184" s="21">
        <v>1998</v>
      </c>
      <c r="G184" s="22">
        <v>2006</v>
      </c>
      <c r="H184" s="23">
        <v>2007</v>
      </c>
      <c r="I184" s="24">
        <v>1965</v>
      </c>
      <c r="J184" s="25">
        <v>1968</v>
      </c>
      <c r="K184" s="23">
        <v>1984</v>
      </c>
      <c r="L184" s="26">
        <v>1998</v>
      </c>
      <c r="M184" s="27">
        <v>2010</v>
      </c>
      <c r="N184" s="20">
        <v>1988</v>
      </c>
      <c r="O184" s="2" t="s">
        <v>86</v>
      </c>
    </row>
    <row r="185" spans="1:15" x14ac:dyDescent="0.25">
      <c r="A185" s="15" t="s">
        <v>190</v>
      </c>
      <c r="B185" s="16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 t="s">
        <v>190</v>
      </c>
    </row>
    <row r="186" spans="1:15" x14ac:dyDescent="0.25">
      <c r="A186" s="279" t="s">
        <v>191</v>
      </c>
      <c r="B186" s="280">
        <f>SUM(C186:N186)</f>
        <v>117</v>
      </c>
      <c r="C186" s="281">
        <v>12</v>
      </c>
      <c r="D186" s="282">
        <v>13</v>
      </c>
      <c r="E186" s="283">
        <v>5</v>
      </c>
      <c r="F186" s="284">
        <v>3</v>
      </c>
      <c r="G186" s="285">
        <v>5</v>
      </c>
      <c r="H186" s="286">
        <v>11</v>
      </c>
      <c r="I186" s="287">
        <v>10</v>
      </c>
      <c r="J186" s="288">
        <v>15</v>
      </c>
      <c r="K186" s="286">
        <v>9</v>
      </c>
      <c r="L186" s="289">
        <v>7</v>
      </c>
      <c r="M186" s="290">
        <v>4</v>
      </c>
      <c r="N186" s="283">
        <v>23</v>
      </c>
      <c r="O186" s="279" t="s">
        <v>191</v>
      </c>
    </row>
    <row r="187" spans="1:15" x14ac:dyDescent="0.25">
      <c r="A187" s="291" t="s">
        <v>192</v>
      </c>
      <c r="B187" s="269">
        <f>SUM(C187:N187)</f>
        <v>135.12222222222223</v>
      </c>
      <c r="C187" s="292">
        <v>12.7</v>
      </c>
      <c r="D187" s="293">
        <v>11</v>
      </c>
      <c r="E187" s="294">
        <v>12.2</v>
      </c>
      <c r="F187" s="295">
        <v>8.6999999999999993</v>
      </c>
      <c r="G187" s="296">
        <v>11.5</v>
      </c>
      <c r="H187" s="297">
        <v>8.3000000000000007</v>
      </c>
      <c r="I187" s="298">
        <v>12.2</v>
      </c>
      <c r="J187" s="299">
        <v>11.4</v>
      </c>
      <c r="K187" s="297">
        <v>8.9</v>
      </c>
      <c r="L187" s="300">
        <v>12</v>
      </c>
      <c r="M187" s="301">
        <v>14.222222222222223</v>
      </c>
      <c r="N187" s="294">
        <v>12</v>
      </c>
      <c r="O187" s="291" t="s">
        <v>192</v>
      </c>
    </row>
    <row r="188" spans="1:15" x14ac:dyDescent="0.25">
      <c r="A188" s="2" t="s">
        <v>193</v>
      </c>
      <c r="B188" s="18">
        <v>174</v>
      </c>
      <c r="C188" s="17">
        <v>20</v>
      </c>
      <c r="D188" s="19">
        <v>21</v>
      </c>
      <c r="E188" s="20">
        <v>20</v>
      </c>
      <c r="F188" s="21">
        <v>21</v>
      </c>
      <c r="G188" s="22">
        <v>21</v>
      </c>
      <c r="H188" s="23">
        <v>15</v>
      </c>
      <c r="I188" s="24">
        <v>17</v>
      </c>
      <c r="J188" s="25">
        <v>16</v>
      </c>
      <c r="K188" s="23">
        <v>18</v>
      </c>
      <c r="L188" s="26">
        <v>18</v>
      </c>
      <c r="M188" s="27">
        <v>18</v>
      </c>
      <c r="N188" s="20">
        <v>23</v>
      </c>
      <c r="O188" s="2" t="s">
        <v>193</v>
      </c>
    </row>
    <row r="189" spans="1:15" x14ac:dyDescent="0.25">
      <c r="A189" s="2" t="s">
        <v>86</v>
      </c>
      <c r="B189" s="18">
        <v>2002</v>
      </c>
      <c r="C189" s="17">
        <v>2004</v>
      </c>
      <c r="D189" s="19">
        <v>2002</v>
      </c>
      <c r="E189" s="20">
        <v>2008</v>
      </c>
      <c r="F189" s="21">
        <v>2001</v>
      </c>
      <c r="G189" s="22">
        <v>2002</v>
      </c>
      <c r="H189" s="23">
        <v>2007</v>
      </c>
      <c r="I189" s="24">
        <v>2007</v>
      </c>
      <c r="J189" s="25">
        <v>2006</v>
      </c>
      <c r="K189" s="23">
        <v>2001</v>
      </c>
      <c r="L189" s="26">
        <v>2002</v>
      </c>
      <c r="M189" s="27">
        <v>2009</v>
      </c>
      <c r="N189" s="20">
        <v>2011</v>
      </c>
      <c r="O189" s="2" t="s">
        <v>86</v>
      </c>
    </row>
    <row r="190" spans="1:15" x14ac:dyDescent="0.25">
      <c r="A190" s="2" t="s">
        <v>194</v>
      </c>
      <c r="B190" s="18">
        <v>109</v>
      </c>
      <c r="C190" s="17">
        <v>8</v>
      </c>
      <c r="D190" s="19">
        <v>7</v>
      </c>
      <c r="E190" s="20">
        <v>5</v>
      </c>
      <c r="F190" s="21">
        <v>2</v>
      </c>
      <c r="G190" s="22">
        <v>4</v>
      </c>
      <c r="H190" s="23">
        <v>5</v>
      </c>
      <c r="I190" s="24">
        <v>7</v>
      </c>
      <c r="J190" s="25">
        <v>2</v>
      </c>
      <c r="K190" s="23">
        <v>2</v>
      </c>
      <c r="L190" s="26">
        <v>4</v>
      </c>
      <c r="M190" s="27">
        <v>4</v>
      </c>
      <c r="N190" s="20">
        <v>3</v>
      </c>
      <c r="O190" s="2" t="s">
        <v>194</v>
      </c>
    </row>
    <row r="191" spans="1:15" ht="15.75" thickBot="1" x14ac:dyDescent="0.3">
      <c r="A191" s="128" t="s">
        <v>86</v>
      </c>
      <c r="B191" s="89">
        <v>2009</v>
      </c>
      <c r="C191" s="90">
        <v>2009</v>
      </c>
      <c r="D191" s="91">
        <v>2008</v>
      </c>
      <c r="E191" s="92">
        <v>2011</v>
      </c>
      <c r="F191" s="93">
        <v>2007</v>
      </c>
      <c r="G191" s="94">
        <v>2010</v>
      </c>
      <c r="H191" s="95">
        <v>2008</v>
      </c>
      <c r="I191" s="96">
        <v>2010</v>
      </c>
      <c r="J191" s="97">
        <v>2009</v>
      </c>
      <c r="K191" s="95">
        <v>2003</v>
      </c>
      <c r="L191" s="98">
        <v>2007</v>
      </c>
      <c r="M191" s="99">
        <v>2011</v>
      </c>
      <c r="N191" s="92">
        <v>2010</v>
      </c>
      <c r="O191" s="128" t="s">
        <v>86</v>
      </c>
    </row>
    <row r="192" spans="1:15" ht="15.75" thickTop="1" x14ac:dyDescent="0.25">
      <c r="A192" s="62" t="s">
        <v>195</v>
      </c>
      <c r="B192" s="63">
        <f>SUM(C192:N192)</f>
        <v>121</v>
      </c>
      <c r="C192" s="64">
        <v>15</v>
      </c>
      <c r="D192" s="65">
        <v>11</v>
      </c>
      <c r="E192" s="66">
        <v>3</v>
      </c>
      <c r="F192" s="67">
        <v>3</v>
      </c>
      <c r="G192" s="68">
        <v>4</v>
      </c>
      <c r="H192" s="69">
        <v>13</v>
      </c>
      <c r="I192" s="70">
        <v>11</v>
      </c>
      <c r="J192" s="71">
        <v>16</v>
      </c>
      <c r="K192" s="69">
        <v>9</v>
      </c>
      <c r="L192" s="72">
        <v>8</v>
      </c>
      <c r="M192" s="73">
        <v>5</v>
      </c>
      <c r="N192" s="66">
        <v>23</v>
      </c>
      <c r="O192" s="62" t="s">
        <v>195</v>
      </c>
    </row>
    <row r="193" spans="1:15" x14ac:dyDescent="0.25">
      <c r="A193" s="2" t="s">
        <v>192</v>
      </c>
      <c r="B193" s="18">
        <f>SUM(C193:N193)</f>
        <v>126</v>
      </c>
      <c r="C193" s="17">
        <v>11</v>
      </c>
      <c r="D193" s="19">
        <v>10</v>
      </c>
      <c r="E193" s="20">
        <v>10</v>
      </c>
      <c r="F193" s="21">
        <v>11</v>
      </c>
      <c r="G193" s="22">
        <v>10</v>
      </c>
      <c r="H193" s="23">
        <v>10</v>
      </c>
      <c r="I193" s="24">
        <v>9</v>
      </c>
      <c r="J193" s="25">
        <v>10</v>
      </c>
      <c r="K193" s="23">
        <v>11</v>
      </c>
      <c r="L193" s="26">
        <v>10</v>
      </c>
      <c r="M193" s="27">
        <v>12</v>
      </c>
      <c r="N193" s="20">
        <v>12</v>
      </c>
      <c r="O193" s="2" t="s">
        <v>192</v>
      </c>
    </row>
    <row r="194" spans="1:15" x14ac:dyDescent="0.25">
      <c r="A194" s="2" t="s">
        <v>193</v>
      </c>
      <c r="B194" s="16"/>
      <c r="C194" s="17">
        <v>24</v>
      </c>
      <c r="D194" s="19">
        <v>21</v>
      </c>
      <c r="E194" s="20">
        <v>23</v>
      </c>
      <c r="F194" s="21">
        <v>21</v>
      </c>
      <c r="G194" s="22">
        <v>20</v>
      </c>
      <c r="H194" s="23">
        <v>21</v>
      </c>
      <c r="I194" s="24">
        <v>21</v>
      </c>
      <c r="J194" s="25">
        <v>21</v>
      </c>
      <c r="K194" s="23">
        <v>22</v>
      </c>
      <c r="L194" s="26">
        <v>24</v>
      </c>
      <c r="M194" s="27">
        <v>23</v>
      </c>
      <c r="N194" s="20">
        <v>21</v>
      </c>
      <c r="O194" s="2" t="s">
        <v>193</v>
      </c>
    </row>
    <row r="195" spans="1:15" x14ac:dyDescent="0.25">
      <c r="A195" s="2" t="s">
        <v>86</v>
      </c>
      <c r="B195" s="16"/>
      <c r="C195" s="17">
        <v>1948</v>
      </c>
      <c r="D195" s="19">
        <v>1995</v>
      </c>
      <c r="E195" s="20">
        <v>1979</v>
      </c>
      <c r="F195" s="21">
        <v>2001</v>
      </c>
      <c r="G195" s="22">
        <v>2006</v>
      </c>
      <c r="H195" s="23">
        <v>1991</v>
      </c>
      <c r="I195" s="24">
        <v>1988</v>
      </c>
      <c r="J195" s="25">
        <v>1956</v>
      </c>
      <c r="K195" s="23">
        <v>1950</v>
      </c>
      <c r="L195" s="26">
        <v>1981</v>
      </c>
      <c r="M195" s="27">
        <v>2000</v>
      </c>
      <c r="N195" s="20" t="s">
        <v>99</v>
      </c>
      <c r="O195" s="2" t="s">
        <v>86</v>
      </c>
    </row>
    <row r="196" spans="1:15" x14ac:dyDescent="0.25">
      <c r="A196" s="2" t="s">
        <v>194</v>
      </c>
      <c r="B196" s="16"/>
      <c r="C196" s="17">
        <v>1</v>
      </c>
      <c r="D196" s="19">
        <v>1</v>
      </c>
      <c r="E196" s="20">
        <v>1</v>
      </c>
      <c r="F196" s="21">
        <v>2</v>
      </c>
      <c r="G196" s="22">
        <v>2</v>
      </c>
      <c r="H196" s="23">
        <v>1</v>
      </c>
      <c r="I196" s="24">
        <v>3</v>
      </c>
      <c r="J196" s="25">
        <v>2</v>
      </c>
      <c r="K196" s="23">
        <v>1</v>
      </c>
      <c r="L196" s="26">
        <v>2</v>
      </c>
      <c r="M196" s="27">
        <v>4</v>
      </c>
      <c r="N196" s="20">
        <v>2</v>
      </c>
      <c r="O196" s="2" t="s">
        <v>194</v>
      </c>
    </row>
    <row r="197" spans="1:15" x14ac:dyDescent="0.25">
      <c r="A197" s="128" t="s">
        <v>86</v>
      </c>
      <c r="B197" s="16"/>
      <c r="C197" s="17">
        <v>1997</v>
      </c>
      <c r="D197" s="19">
        <v>1959</v>
      </c>
      <c r="E197" s="20">
        <v>1953</v>
      </c>
      <c r="F197" s="21">
        <v>2007</v>
      </c>
      <c r="G197" s="22">
        <v>1989</v>
      </c>
      <c r="H197" s="23">
        <v>1976</v>
      </c>
      <c r="I197" s="24" t="s">
        <v>99</v>
      </c>
      <c r="J197" s="25">
        <v>1995</v>
      </c>
      <c r="K197" s="23">
        <v>1959</v>
      </c>
      <c r="L197" s="26">
        <v>1969</v>
      </c>
      <c r="M197" s="27" t="s">
        <v>99</v>
      </c>
      <c r="N197" s="20">
        <v>1971</v>
      </c>
      <c r="O197" s="128" t="s">
        <v>86</v>
      </c>
    </row>
    <row r="198" spans="1:15" x14ac:dyDescent="0.25">
      <c r="A198" s="15" t="s">
        <v>196</v>
      </c>
      <c r="B198" s="16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 t="s">
        <v>196</v>
      </c>
    </row>
    <row r="199" spans="1:15" x14ac:dyDescent="0.25">
      <c r="A199" s="3" t="s">
        <v>197</v>
      </c>
      <c r="B199" s="18">
        <v>32.4</v>
      </c>
      <c r="C199" s="5">
        <v>16</v>
      </c>
      <c r="D199" s="6">
        <v>7.8</v>
      </c>
      <c r="E199" s="7">
        <v>14.2</v>
      </c>
      <c r="F199" s="8">
        <v>6</v>
      </c>
      <c r="G199" s="9">
        <v>2.6</v>
      </c>
      <c r="H199" s="10">
        <v>12.6</v>
      </c>
      <c r="I199" s="11">
        <v>32.4</v>
      </c>
      <c r="J199" s="12">
        <v>20</v>
      </c>
      <c r="K199" s="10">
        <v>16.2</v>
      </c>
      <c r="L199" s="13">
        <v>8.8000000000000007</v>
      </c>
      <c r="M199" s="14">
        <v>11</v>
      </c>
      <c r="N199" s="7">
        <v>26</v>
      </c>
      <c r="O199" s="3" t="s">
        <v>197</v>
      </c>
    </row>
    <row r="200" spans="1:15" x14ac:dyDescent="0.25">
      <c r="A200" s="36" t="s">
        <v>89</v>
      </c>
      <c r="B200" s="39">
        <v>40740</v>
      </c>
      <c r="C200" s="40">
        <v>40555</v>
      </c>
      <c r="D200" s="41">
        <v>40600</v>
      </c>
      <c r="E200" s="42">
        <v>40633</v>
      </c>
      <c r="F200" s="43">
        <v>40662</v>
      </c>
      <c r="G200" s="44">
        <v>40673</v>
      </c>
      <c r="H200" s="45">
        <v>40712</v>
      </c>
      <c r="I200" s="46">
        <v>40740</v>
      </c>
      <c r="J200" s="47">
        <v>40781</v>
      </c>
      <c r="K200" s="45">
        <v>40804</v>
      </c>
      <c r="L200" s="48">
        <v>40856</v>
      </c>
      <c r="M200" s="49">
        <v>40852</v>
      </c>
      <c r="N200" s="42">
        <v>40881</v>
      </c>
      <c r="O200" s="36" t="s">
        <v>89</v>
      </c>
    </row>
    <row r="201" spans="1:15" x14ac:dyDescent="0.25">
      <c r="A201" s="2" t="s">
        <v>198</v>
      </c>
      <c r="B201" s="18">
        <v>65</v>
      </c>
      <c r="C201" s="17">
        <v>25</v>
      </c>
      <c r="D201" s="19">
        <v>24.6</v>
      </c>
      <c r="E201" s="20">
        <v>23</v>
      </c>
      <c r="F201" s="21">
        <v>63.5</v>
      </c>
      <c r="G201" s="22">
        <v>50</v>
      </c>
      <c r="H201" s="23">
        <v>32</v>
      </c>
      <c r="I201" s="24">
        <v>48</v>
      </c>
      <c r="J201" s="25">
        <v>65</v>
      </c>
      <c r="K201" s="23">
        <v>32</v>
      </c>
      <c r="L201" s="26">
        <v>21</v>
      </c>
      <c r="M201" s="27">
        <v>45.4</v>
      </c>
      <c r="N201" s="20">
        <v>24</v>
      </c>
      <c r="O201" s="2" t="s">
        <v>198</v>
      </c>
    </row>
    <row r="202" spans="1:15" ht="15.75" thickBot="1" x14ac:dyDescent="0.3">
      <c r="A202" s="128" t="s">
        <v>89</v>
      </c>
      <c r="B202" s="181">
        <v>37494</v>
      </c>
      <c r="C202" s="90" t="s">
        <v>200</v>
      </c>
      <c r="D202" s="183">
        <v>40237</v>
      </c>
      <c r="E202" s="184">
        <v>38778</v>
      </c>
      <c r="F202" s="93" t="s">
        <v>202</v>
      </c>
      <c r="G202" s="186">
        <v>38843</v>
      </c>
      <c r="H202" s="187">
        <v>39210</v>
      </c>
      <c r="I202" s="96" t="s">
        <v>387</v>
      </c>
      <c r="J202" s="189">
        <v>37494</v>
      </c>
      <c r="K202" s="187">
        <v>37500</v>
      </c>
      <c r="L202" s="190">
        <v>38656</v>
      </c>
      <c r="M202" s="191">
        <v>40495</v>
      </c>
      <c r="N202" s="184">
        <v>39055</v>
      </c>
      <c r="O202" s="128" t="s">
        <v>89</v>
      </c>
    </row>
    <row r="203" spans="1:15" ht="15.75" thickTop="1" x14ac:dyDescent="0.25">
      <c r="A203" s="62" t="s">
        <v>206</v>
      </c>
      <c r="B203" s="227">
        <v>27.6</v>
      </c>
      <c r="C203" s="64">
        <v>17.5</v>
      </c>
      <c r="D203" s="65">
        <v>8</v>
      </c>
      <c r="E203" s="66">
        <v>9</v>
      </c>
      <c r="F203" s="67">
        <v>5.8</v>
      </c>
      <c r="G203" s="68">
        <v>2.2000000000000002</v>
      </c>
      <c r="H203" s="69">
        <v>10.1</v>
      </c>
      <c r="I203" s="70">
        <v>27.6</v>
      </c>
      <c r="J203" s="71">
        <v>27</v>
      </c>
      <c r="K203" s="69">
        <v>22.5</v>
      </c>
      <c r="L203" s="72">
        <v>7.4</v>
      </c>
      <c r="M203" s="73">
        <v>12.1</v>
      </c>
      <c r="N203" s="66">
        <v>23.5</v>
      </c>
      <c r="O203" s="62" t="s">
        <v>206</v>
      </c>
    </row>
    <row r="204" spans="1:15" x14ac:dyDescent="0.25">
      <c r="A204" s="155" t="s">
        <v>89</v>
      </c>
      <c r="B204" s="228">
        <v>40740</v>
      </c>
      <c r="C204" s="157">
        <v>40555</v>
      </c>
      <c r="D204" s="158">
        <v>40870</v>
      </c>
      <c r="E204" s="159">
        <v>40632</v>
      </c>
      <c r="F204" s="160">
        <v>40662</v>
      </c>
      <c r="G204" s="161">
        <v>40693</v>
      </c>
      <c r="H204" s="162">
        <v>40712</v>
      </c>
      <c r="I204" s="163">
        <v>40740</v>
      </c>
      <c r="J204" s="164">
        <v>40768</v>
      </c>
      <c r="K204" s="162">
        <v>40803</v>
      </c>
      <c r="L204" s="165">
        <v>40822</v>
      </c>
      <c r="M204" s="166">
        <v>40850</v>
      </c>
      <c r="N204" s="159">
        <v>40892</v>
      </c>
      <c r="O204" s="155" t="s">
        <v>89</v>
      </c>
    </row>
    <row r="205" spans="1:15" x14ac:dyDescent="0.25">
      <c r="A205" s="2" t="s">
        <v>198</v>
      </c>
      <c r="B205" s="18">
        <v>101.4</v>
      </c>
      <c r="C205" s="17">
        <v>41.1</v>
      </c>
      <c r="D205" s="19">
        <v>33.4</v>
      </c>
      <c r="E205" s="20">
        <v>31.4</v>
      </c>
      <c r="F205" s="21">
        <v>37.5</v>
      </c>
      <c r="G205" s="22">
        <v>38</v>
      </c>
      <c r="H205" s="23">
        <v>68.099999999999994</v>
      </c>
      <c r="I205" s="24">
        <v>77</v>
      </c>
      <c r="J205" s="25">
        <v>65</v>
      </c>
      <c r="K205" s="23">
        <v>101.4</v>
      </c>
      <c r="L205" s="26">
        <v>53.3</v>
      </c>
      <c r="M205" s="27">
        <v>37.4</v>
      </c>
      <c r="N205" s="20">
        <v>37.6</v>
      </c>
      <c r="O205" s="2" t="s">
        <v>198</v>
      </c>
    </row>
    <row r="206" spans="1:15" x14ac:dyDescent="0.25">
      <c r="A206" s="2" t="s">
        <v>89</v>
      </c>
      <c r="B206" s="39">
        <v>34587</v>
      </c>
      <c r="C206" s="74">
        <v>9135</v>
      </c>
      <c r="D206" s="75">
        <v>37299</v>
      </c>
      <c r="E206" s="76">
        <v>32574</v>
      </c>
      <c r="F206" s="77">
        <v>28582</v>
      </c>
      <c r="G206" s="78">
        <v>34098</v>
      </c>
      <c r="H206" s="79">
        <v>19540</v>
      </c>
      <c r="I206" s="80">
        <v>10049</v>
      </c>
      <c r="J206" s="81">
        <v>37494</v>
      </c>
      <c r="K206" s="79">
        <v>34587</v>
      </c>
      <c r="L206" s="82">
        <v>11973</v>
      </c>
      <c r="M206" s="83">
        <v>23334</v>
      </c>
      <c r="N206" s="76">
        <v>29207</v>
      </c>
      <c r="O206" s="2"/>
    </row>
    <row r="207" spans="1:15" x14ac:dyDescent="0.25">
      <c r="A207" s="15" t="s">
        <v>207</v>
      </c>
      <c r="B207" s="16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 t="s">
        <v>207</v>
      </c>
    </row>
    <row r="208" spans="1:15" x14ac:dyDescent="0.25">
      <c r="A208" s="279" t="s">
        <v>208</v>
      </c>
      <c r="B208" s="280">
        <f>SUM(C208:N208)</f>
        <v>0</v>
      </c>
      <c r="C208" s="281">
        <v>0</v>
      </c>
      <c r="D208" s="282">
        <v>0</v>
      </c>
      <c r="E208" s="283">
        <v>0</v>
      </c>
      <c r="F208" s="284">
        <v>0</v>
      </c>
      <c r="G208" s="285">
        <v>0</v>
      </c>
      <c r="H208" s="286">
        <v>0</v>
      </c>
      <c r="I208" s="287">
        <v>0</v>
      </c>
      <c r="J208" s="288">
        <v>0</v>
      </c>
      <c r="K208" s="286">
        <v>0</v>
      </c>
      <c r="L208" s="289">
        <v>0</v>
      </c>
      <c r="M208" s="290">
        <v>0</v>
      </c>
      <c r="N208" s="283">
        <v>0</v>
      </c>
      <c r="O208" s="279" t="s">
        <v>208</v>
      </c>
    </row>
    <row r="209" spans="1:15" x14ac:dyDescent="0.25">
      <c r="A209" s="291" t="s">
        <v>209</v>
      </c>
      <c r="B209" s="269">
        <f>SUM(C209:N209)</f>
        <v>13.9</v>
      </c>
      <c r="C209" s="292">
        <v>2.8</v>
      </c>
      <c r="D209" s="293">
        <v>4.7</v>
      </c>
      <c r="E209" s="294">
        <v>2.9</v>
      </c>
      <c r="F209" s="295">
        <v>0.3</v>
      </c>
      <c r="G209" s="296">
        <v>0</v>
      </c>
      <c r="H209" s="297">
        <v>0</v>
      </c>
      <c r="I209" s="298">
        <v>0</v>
      </c>
      <c r="J209" s="299">
        <v>0</v>
      </c>
      <c r="K209" s="297">
        <v>0</v>
      </c>
      <c r="L209" s="300">
        <v>0</v>
      </c>
      <c r="M209" s="301">
        <v>0.6</v>
      </c>
      <c r="N209" s="294">
        <v>2.6</v>
      </c>
      <c r="O209" s="291" t="s">
        <v>209</v>
      </c>
    </row>
    <row r="210" spans="1:15" x14ac:dyDescent="0.25">
      <c r="A210" s="2" t="s">
        <v>210</v>
      </c>
      <c r="B210" s="18">
        <v>22</v>
      </c>
      <c r="C210" s="17">
        <v>9</v>
      </c>
      <c r="D210" s="19">
        <v>13</v>
      </c>
      <c r="E210" s="20">
        <v>7</v>
      </c>
      <c r="F210" s="21">
        <v>2</v>
      </c>
      <c r="G210" s="22">
        <v>0</v>
      </c>
      <c r="H210" s="23">
        <v>0</v>
      </c>
      <c r="I210" s="24">
        <v>0</v>
      </c>
      <c r="J210" s="25">
        <v>0</v>
      </c>
      <c r="K210" s="23">
        <v>0</v>
      </c>
      <c r="L210" s="26">
        <v>0</v>
      </c>
      <c r="M210" s="27">
        <v>2</v>
      </c>
      <c r="N210" s="20">
        <v>9</v>
      </c>
      <c r="O210" s="2" t="s">
        <v>210</v>
      </c>
    </row>
    <row r="211" spans="1:15" x14ac:dyDescent="0.25">
      <c r="A211" s="2" t="s">
        <v>86</v>
      </c>
      <c r="B211" s="18">
        <v>2005</v>
      </c>
      <c r="C211" s="17">
        <v>2010</v>
      </c>
      <c r="D211" s="19">
        <v>2010</v>
      </c>
      <c r="E211" s="20">
        <v>2006</v>
      </c>
      <c r="F211" s="21">
        <v>2008</v>
      </c>
      <c r="G211" s="22"/>
      <c r="H211" s="23"/>
      <c r="I211" s="24"/>
      <c r="J211" s="25"/>
      <c r="K211" s="23"/>
      <c r="L211" s="26"/>
      <c r="M211" s="27">
        <v>2010</v>
      </c>
      <c r="N211" s="20">
        <v>2010</v>
      </c>
      <c r="O211" s="2" t="s">
        <v>86</v>
      </c>
    </row>
    <row r="212" spans="1:15" x14ac:dyDescent="0.25">
      <c r="A212" s="2" t="s">
        <v>211</v>
      </c>
      <c r="B212" s="18">
        <v>0</v>
      </c>
      <c r="C212" s="17">
        <v>0</v>
      </c>
      <c r="D212" s="19">
        <v>0</v>
      </c>
      <c r="E212" s="20">
        <v>0</v>
      </c>
      <c r="F212" s="21">
        <v>0</v>
      </c>
      <c r="G212" s="22">
        <v>0</v>
      </c>
      <c r="H212" s="23">
        <v>0</v>
      </c>
      <c r="I212" s="24">
        <v>0</v>
      </c>
      <c r="J212" s="25">
        <v>0</v>
      </c>
      <c r="K212" s="23">
        <v>0</v>
      </c>
      <c r="L212" s="26">
        <v>0</v>
      </c>
      <c r="M212" s="27">
        <v>0</v>
      </c>
      <c r="N212" s="20">
        <v>0</v>
      </c>
      <c r="O212" s="2" t="s">
        <v>211</v>
      </c>
    </row>
    <row r="213" spans="1:15" x14ac:dyDescent="0.25">
      <c r="A213" s="2" t="s">
        <v>126</v>
      </c>
      <c r="B213" s="18">
        <v>2011</v>
      </c>
      <c r="C213" s="17">
        <v>2011</v>
      </c>
      <c r="D213" s="19">
        <v>2011</v>
      </c>
      <c r="E213" s="20">
        <v>2011</v>
      </c>
      <c r="F213" s="21">
        <v>2011</v>
      </c>
      <c r="G213" s="22"/>
      <c r="H213" s="23"/>
      <c r="I213" s="24"/>
      <c r="J213" s="25"/>
      <c r="K213" s="23"/>
      <c r="L213" s="26"/>
      <c r="M213" s="27">
        <v>2009</v>
      </c>
      <c r="N213" s="20">
        <v>2007</v>
      </c>
      <c r="O213" s="2" t="s">
        <v>126</v>
      </c>
    </row>
    <row r="214" spans="1:15" x14ac:dyDescent="0.25">
      <c r="A214" s="2" t="s">
        <v>212</v>
      </c>
      <c r="B214" s="18">
        <v>22</v>
      </c>
      <c r="C214" s="17">
        <v>8</v>
      </c>
      <c r="D214" s="19">
        <v>22</v>
      </c>
      <c r="E214" s="20">
        <v>22</v>
      </c>
      <c r="F214" s="21">
        <v>8</v>
      </c>
      <c r="G214" s="22">
        <v>0</v>
      </c>
      <c r="H214" s="23">
        <v>0</v>
      </c>
      <c r="I214" s="24">
        <v>0</v>
      </c>
      <c r="J214" s="25">
        <v>0</v>
      </c>
      <c r="K214" s="23">
        <v>0</v>
      </c>
      <c r="L214" s="26">
        <v>0</v>
      </c>
      <c r="M214" s="27">
        <v>2</v>
      </c>
      <c r="N214" s="20">
        <v>16</v>
      </c>
      <c r="O214" s="2" t="s">
        <v>212</v>
      </c>
    </row>
    <row r="215" spans="1:15" x14ac:dyDescent="0.25">
      <c r="A215" s="50" t="s">
        <v>89</v>
      </c>
      <c r="B215" s="51">
        <v>38407</v>
      </c>
      <c r="C215" s="52">
        <v>40191</v>
      </c>
      <c r="D215" s="53">
        <v>38407</v>
      </c>
      <c r="E215" s="54">
        <v>38413</v>
      </c>
      <c r="F215" s="55">
        <v>39545</v>
      </c>
      <c r="G215" s="56"/>
      <c r="H215" s="57"/>
      <c r="I215" s="58"/>
      <c r="J215" s="59"/>
      <c r="K215" s="57"/>
      <c r="L215" s="60"/>
      <c r="M215" s="61">
        <v>40510</v>
      </c>
      <c r="N215" s="54">
        <v>40531</v>
      </c>
      <c r="O215" s="50" t="s">
        <v>89</v>
      </c>
    </row>
    <row r="216" spans="1:15" x14ac:dyDescent="0.25">
      <c r="A216" s="2" t="s">
        <v>388</v>
      </c>
      <c r="B216" s="18">
        <f>SUM(C216:N216)</f>
        <v>14</v>
      </c>
      <c r="C216" s="17">
        <v>4</v>
      </c>
      <c r="D216" s="19">
        <v>4</v>
      </c>
      <c r="E216" s="20">
        <v>2</v>
      </c>
      <c r="F216" s="21">
        <v>1</v>
      </c>
      <c r="G216" s="22">
        <v>0</v>
      </c>
      <c r="H216" s="23">
        <v>0</v>
      </c>
      <c r="I216" s="24">
        <v>0</v>
      </c>
      <c r="J216" s="25">
        <v>0</v>
      </c>
      <c r="K216" s="23">
        <v>0</v>
      </c>
      <c r="L216" s="26">
        <v>0</v>
      </c>
      <c r="M216" s="27">
        <v>1</v>
      </c>
      <c r="N216" s="20">
        <v>2</v>
      </c>
      <c r="O216" s="2" t="s">
        <v>388</v>
      </c>
    </row>
    <row r="217" spans="1:15" x14ac:dyDescent="0.25">
      <c r="A217" s="15" t="s">
        <v>214</v>
      </c>
      <c r="B217" s="16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 t="s">
        <v>214</v>
      </c>
    </row>
    <row r="218" spans="1:15" x14ac:dyDescent="0.25">
      <c r="A218" s="279" t="s">
        <v>215</v>
      </c>
      <c r="B218" s="280">
        <f>SUM(C218:N218)</f>
        <v>19</v>
      </c>
      <c r="C218" s="281">
        <v>2</v>
      </c>
      <c r="D218" s="282">
        <v>2</v>
      </c>
      <c r="E218" s="283">
        <v>0</v>
      </c>
      <c r="F218" s="284">
        <v>0</v>
      </c>
      <c r="G218" s="285">
        <v>2</v>
      </c>
      <c r="H218" s="286">
        <v>1</v>
      </c>
      <c r="I218" s="287">
        <v>0</v>
      </c>
      <c r="J218" s="288">
        <v>0</v>
      </c>
      <c r="K218" s="286">
        <v>1</v>
      </c>
      <c r="L218" s="289">
        <v>0</v>
      </c>
      <c r="M218" s="290">
        <v>11</v>
      </c>
      <c r="N218" s="283">
        <v>0</v>
      </c>
      <c r="O218" s="279" t="s">
        <v>215</v>
      </c>
    </row>
    <row r="219" spans="1:15" x14ac:dyDescent="0.25">
      <c r="A219" s="291" t="s">
        <v>216</v>
      </c>
      <c r="B219" s="269">
        <f>SUM(C219:N219)</f>
        <v>15.055555555555555</v>
      </c>
      <c r="C219" s="292">
        <v>1.4</v>
      </c>
      <c r="D219" s="293">
        <v>1.1000000000000001</v>
      </c>
      <c r="E219" s="294">
        <v>1.7</v>
      </c>
      <c r="F219" s="295">
        <v>1.7</v>
      </c>
      <c r="G219" s="296">
        <v>1.4</v>
      </c>
      <c r="H219" s="297">
        <v>0.8</v>
      </c>
      <c r="I219" s="298">
        <v>0.55555555555555558</v>
      </c>
      <c r="J219" s="299">
        <v>0.4</v>
      </c>
      <c r="K219" s="297">
        <v>1.7</v>
      </c>
      <c r="L219" s="300">
        <v>1.2</v>
      </c>
      <c r="M219" s="301">
        <v>1.2</v>
      </c>
      <c r="N219" s="294">
        <v>1.9</v>
      </c>
      <c r="O219" s="291" t="s">
        <v>216</v>
      </c>
    </row>
    <row r="220" spans="1:15" x14ac:dyDescent="0.25">
      <c r="A220" s="2" t="s">
        <v>217</v>
      </c>
      <c r="B220" s="18">
        <v>25</v>
      </c>
      <c r="C220" s="17">
        <v>6</v>
      </c>
      <c r="D220" s="19">
        <v>3</v>
      </c>
      <c r="E220" s="20">
        <v>5</v>
      </c>
      <c r="F220" s="21">
        <v>4</v>
      </c>
      <c r="G220" s="22">
        <v>4</v>
      </c>
      <c r="H220" s="23">
        <v>3</v>
      </c>
      <c r="I220" s="24">
        <v>1</v>
      </c>
      <c r="J220" s="25">
        <v>2</v>
      </c>
      <c r="K220" s="23">
        <v>3</v>
      </c>
      <c r="L220" s="26">
        <v>3</v>
      </c>
      <c r="M220" s="27">
        <v>11</v>
      </c>
      <c r="N220" s="20">
        <v>4</v>
      </c>
      <c r="O220" s="2" t="s">
        <v>217</v>
      </c>
    </row>
    <row r="221" spans="1:15" x14ac:dyDescent="0.25">
      <c r="A221" s="2" t="s">
        <v>86</v>
      </c>
      <c r="B221" s="18">
        <v>2001</v>
      </c>
      <c r="C221" s="17">
        <v>2001</v>
      </c>
      <c r="D221" s="19">
        <v>2001</v>
      </c>
      <c r="E221" s="20">
        <v>2005</v>
      </c>
      <c r="F221" s="21">
        <v>2010</v>
      </c>
      <c r="G221" s="22">
        <v>2001</v>
      </c>
      <c r="H221" s="23">
        <v>2010</v>
      </c>
      <c r="I221" s="24">
        <v>2006</v>
      </c>
      <c r="J221" s="25">
        <v>2001</v>
      </c>
      <c r="K221" s="23">
        <v>2009</v>
      </c>
      <c r="L221" s="26">
        <v>2008</v>
      </c>
      <c r="M221" s="27">
        <v>2011</v>
      </c>
      <c r="N221" s="20">
        <v>2010</v>
      </c>
      <c r="O221" s="2" t="s">
        <v>86</v>
      </c>
    </row>
    <row r="222" spans="1:15" x14ac:dyDescent="0.25">
      <c r="A222" s="2" t="s">
        <v>218</v>
      </c>
      <c r="B222" s="18">
        <v>11</v>
      </c>
      <c r="C222" s="17">
        <v>0</v>
      </c>
      <c r="D222" s="19">
        <v>0</v>
      </c>
      <c r="E222" s="20">
        <v>0</v>
      </c>
      <c r="F222" s="21">
        <v>0</v>
      </c>
      <c r="G222" s="22">
        <v>0</v>
      </c>
      <c r="H222" s="23">
        <v>0</v>
      </c>
      <c r="I222" s="24">
        <v>0</v>
      </c>
      <c r="J222" s="25">
        <v>0</v>
      </c>
      <c r="K222" s="23">
        <v>1</v>
      </c>
      <c r="L222" s="26">
        <v>0</v>
      </c>
      <c r="M222" s="27">
        <v>0</v>
      </c>
      <c r="N222" s="20">
        <v>1</v>
      </c>
      <c r="O222" s="2" t="s">
        <v>218</v>
      </c>
    </row>
    <row r="223" spans="1:15" ht="15.75" thickBot="1" x14ac:dyDescent="0.3">
      <c r="A223" s="128" t="s">
        <v>86</v>
      </c>
      <c r="B223" s="89">
        <v>2005</v>
      </c>
      <c r="C223" s="90">
        <v>2005</v>
      </c>
      <c r="D223" s="91">
        <v>2010</v>
      </c>
      <c r="E223" s="92">
        <v>2011</v>
      </c>
      <c r="F223" s="93">
        <v>2011</v>
      </c>
      <c r="G223" s="94">
        <v>2002</v>
      </c>
      <c r="H223" s="95">
        <v>2007</v>
      </c>
      <c r="I223" s="96">
        <v>2008</v>
      </c>
      <c r="J223" s="97">
        <v>2010</v>
      </c>
      <c r="K223" s="95">
        <v>2011</v>
      </c>
      <c r="L223" s="98">
        <v>2010</v>
      </c>
      <c r="M223" s="99">
        <v>2008</v>
      </c>
      <c r="N223" s="92">
        <v>2009</v>
      </c>
      <c r="O223" s="128" t="s">
        <v>86</v>
      </c>
    </row>
    <row r="224" spans="1:15" ht="15.75" thickTop="1" x14ac:dyDescent="0.25">
      <c r="A224" s="62" t="s">
        <v>219</v>
      </c>
      <c r="B224" s="63">
        <f>SUM(C224:N224)</f>
        <v>2</v>
      </c>
      <c r="C224" s="64">
        <v>0</v>
      </c>
      <c r="D224" s="65">
        <v>1</v>
      </c>
      <c r="E224" s="66">
        <v>0</v>
      </c>
      <c r="F224" s="67">
        <v>0</v>
      </c>
      <c r="G224" s="68">
        <v>0</v>
      </c>
      <c r="H224" s="69">
        <v>0</v>
      </c>
      <c r="I224" s="70">
        <v>0</v>
      </c>
      <c r="J224" s="219">
        <v>0</v>
      </c>
      <c r="K224" s="69">
        <v>0</v>
      </c>
      <c r="L224" s="72">
        <v>0</v>
      </c>
      <c r="M224" s="73">
        <v>1</v>
      </c>
      <c r="N224" s="66">
        <v>0</v>
      </c>
      <c r="O224" s="62" t="s">
        <v>219</v>
      </c>
    </row>
    <row r="225" spans="1:15" x14ac:dyDescent="0.25">
      <c r="A225" s="2" t="s">
        <v>220</v>
      </c>
      <c r="B225" s="18">
        <f>SUM(C225:N225)</f>
        <v>58</v>
      </c>
      <c r="C225" s="17">
        <v>5</v>
      </c>
      <c r="D225" s="19">
        <v>6</v>
      </c>
      <c r="E225" s="20">
        <v>5</v>
      </c>
      <c r="F225" s="21">
        <v>4</v>
      </c>
      <c r="G225" s="22">
        <v>3</v>
      </c>
      <c r="H225" s="23">
        <v>4</v>
      </c>
      <c r="I225" s="24">
        <v>4</v>
      </c>
      <c r="J225" s="25">
        <v>4</v>
      </c>
      <c r="K225" s="23">
        <v>5</v>
      </c>
      <c r="L225" s="26">
        <v>6</v>
      </c>
      <c r="M225" s="27">
        <v>6</v>
      </c>
      <c r="N225" s="20">
        <v>6</v>
      </c>
      <c r="O225" s="2" t="s">
        <v>220</v>
      </c>
    </row>
    <row r="226" spans="1:15" x14ac:dyDescent="0.25">
      <c r="A226" s="15" t="s">
        <v>221</v>
      </c>
      <c r="B226" s="16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 t="s">
        <v>221</v>
      </c>
    </row>
    <row r="227" spans="1:15" x14ac:dyDescent="0.25">
      <c r="A227" s="3" t="s">
        <v>222</v>
      </c>
      <c r="B227" s="4">
        <v>53.6</v>
      </c>
      <c r="C227" s="5">
        <v>42.8</v>
      </c>
      <c r="D227" s="6">
        <v>42.8</v>
      </c>
      <c r="E227" s="7">
        <v>41</v>
      </c>
      <c r="F227" s="8">
        <v>38.200000000000003</v>
      </c>
      <c r="G227" s="229">
        <v>42.8</v>
      </c>
      <c r="H227" s="10">
        <v>45</v>
      </c>
      <c r="I227" s="11">
        <v>36.700000000000003</v>
      </c>
      <c r="J227" s="230">
        <v>36</v>
      </c>
      <c r="K227" s="10">
        <v>41.4</v>
      </c>
      <c r="L227" s="13">
        <v>40.299999999999997</v>
      </c>
      <c r="M227" s="14">
        <v>36</v>
      </c>
      <c r="N227" s="7">
        <v>53.6</v>
      </c>
      <c r="O227" s="3" t="s">
        <v>222</v>
      </c>
    </row>
    <row r="228" spans="1:15" x14ac:dyDescent="0.25">
      <c r="A228" s="36" t="s">
        <v>223</v>
      </c>
      <c r="B228" s="18">
        <v>77.400000000000006</v>
      </c>
      <c r="C228" s="17">
        <v>77.400000000000006</v>
      </c>
      <c r="D228" s="19">
        <v>55.4</v>
      </c>
      <c r="E228" s="20">
        <v>79.2</v>
      </c>
      <c r="F228" s="21">
        <v>48.6</v>
      </c>
      <c r="G228" s="177">
        <v>70.2</v>
      </c>
      <c r="H228" s="23">
        <v>56.88</v>
      </c>
      <c r="I228" s="24">
        <v>48.6</v>
      </c>
      <c r="J228" s="221">
        <v>44.28</v>
      </c>
      <c r="K228" s="23">
        <v>51.5</v>
      </c>
      <c r="L228" s="300">
        <v>42</v>
      </c>
      <c r="M228" s="27">
        <v>51.5</v>
      </c>
      <c r="N228" s="222">
        <v>64.099999999999994</v>
      </c>
      <c r="O228" s="36" t="s">
        <v>223</v>
      </c>
    </row>
    <row r="229" spans="1:15" ht="15.75" thickBot="1" x14ac:dyDescent="0.3">
      <c r="A229" s="178" t="s">
        <v>89</v>
      </c>
      <c r="B229" s="51">
        <v>39100</v>
      </c>
      <c r="C229" s="52">
        <v>39100</v>
      </c>
      <c r="D229" s="53">
        <v>38025</v>
      </c>
      <c r="E229" s="54">
        <v>39145</v>
      </c>
      <c r="F229" s="55">
        <v>38105</v>
      </c>
      <c r="G229" s="56">
        <v>38857</v>
      </c>
      <c r="H229" s="57">
        <v>39252</v>
      </c>
      <c r="I229" s="58">
        <v>39996</v>
      </c>
      <c r="J229" s="59">
        <v>38946</v>
      </c>
      <c r="K229" s="57">
        <v>40060</v>
      </c>
      <c r="L229" s="60">
        <v>38650</v>
      </c>
      <c r="M229" s="61">
        <v>40493</v>
      </c>
      <c r="N229" s="54">
        <v>39081</v>
      </c>
      <c r="O229" s="178" t="s">
        <v>86</v>
      </c>
    </row>
    <row r="230" spans="1:15" ht="15.75" thickTop="1" x14ac:dyDescent="0.25">
      <c r="A230" s="62" t="s">
        <v>224</v>
      </c>
      <c r="B230" s="63">
        <v>99</v>
      </c>
      <c r="C230" s="64">
        <v>72</v>
      </c>
      <c r="D230" s="65">
        <v>76.3</v>
      </c>
      <c r="E230" s="66">
        <v>68.400000000000006</v>
      </c>
      <c r="F230" s="67">
        <v>55.4</v>
      </c>
      <c r="G230" s="68"/>
      <c r="H230" s="69">
        <v>75.239999999999995</v>
      </c>
      <c r="I230" s="70">
        <v>64.400000000000006</v>
      </c>
      <c r="J230" s="71">
        <v>65.5</v>
      </c>
      <c r="K230" s="69">
        <v>74.16</v>
      </c>
      <c r="L230" s="72">
        <v>72</v>
      </c>
      <c r="M230" s="73">
        <v>64.400000000000006</v>
      </c>
      <c r="N230" s="66">
        <v>99</v>
      </c>
      <c r="O230" s="62" t="s">
        <v>224</v>
      </c>
    </row>
    <row r="231" spans="1:15" x14ac:dyDescent="0.25">
      <c r="A231" s="36" t="s">
        <v>223</v>
      </c>
      <c r="B231" s="18">
        <v>180</v>
      </c>
      <c r="C231" s="17">
        <v>151</v>
      </c>
      <c r="D231" s="19">
        <v>151</v>
      </c>
      <c r="E231" s="20">
        <v>126</v>
      </c>
      <c r="F231" s="21">
        <v>180</v>
      </c>
      <c r="G231" s="22">
        <v>133</v>
      </c>
      <c r="H231" s="23">
        <v>108</v>
      </c>
      <c r="I231" s="24">
        <v>97</v>
      </c>
      <c r="J231" s="25">
        <v>108</v>
      </c>
      <c r="K231" s="23">
        <v>108</v>
      </c>
      <c r="L231" s="26">
        <v>180</v>
      </c>
      <c r="M231" s="27">
        <v>122</v>
      </c>
      <c r="N231" s="20">
        <v>148</v>
      </c>
      <c r="O231" s="36" t="s">
        <v>223</v>
      </c>
    </row>
    <row r="232" spans="1:15" x14ac:dyDescent="0.25">
      <c r="A232" s="36" t="s">
        <v>86</v>
      </c>
      <c r="B232" s="18">
        <v>1949</v>
      </c>
      <c r="C232" s="17">
        <v>1966</v>
      </c>
      <c r="D232" s="19">
        <v>1990</v>
      </c>
      <c r="E232" s="20">
        <v>1984</v>
      </c>
      <c r="F232" s="21">
        <v>1949</v>
      </c>
      <c r="G232" s="22">
        <v>1949</v>
      </c>
      <c r="H232" s="23">
        <v>1993</v>
      </c>
      <c r="I232" s="80" t="s">
        <v>99</v>
      </c>
      <c r="J232" s="25">
        <v>1949</v>
      </c>
      <c r="K232" s="23" t="s">
        <v>99</v>
      </c>
      <c r="L232" s="26">
        <v>1949</v>
      </c>
      <c r="M232" s="27" t="s">
        <v>99</v>
      </c>
      <c r="N232" s="20">
        <v>2004</v>
      </c>
      <c r="O232" s="36" t="s">
        <v>86</v>
      </c>
    </row>
    <row r="233" spans="1:15" x14ac:dyDescent="0.25">
      <c r="A233" s="16" t="s">
        <v>225</v>
      </c>
      <c r="B233" s="16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6" t="s">
        <v>225</v>
      </c>
    </row>
    <row r="234" spans="1:15" x14ac:dyDescent="0.25">
      <c r="A234" s="279" t="s">
        <v>389</v>
      </c>
      <c r="B234" s="280">
        <f>SUM(C234:N234)</f>
        <v>39</v>
      </c>
      <c r="C234" s="281">
        <v>7</v>
      </c>
      <c r="D234" s="282">
        <v>1</v>
      </c>
      <c r="E234" s="283">
        <v>6</v>
      </c>
      <c r="F234" s="284">
        <v>7.5</v>
      </c>
      <c r="G234" s="285">
        <v>1</v>
      </c>
      <c r="H234" s="286">
        <v>3.5</v>
      </c>
      <c r="I234" s="287">
        <v>10.5</v>
      </c>
      <c r="J234" s="288">
        <v>0.5</v>
      </c>
      <c r="K234" s="286">
        <v>0</v>
      </c>
      <c r="L234" s="289">
        <v>0.5</v>
      </c>
      <c r="M234" s="290">
        <v>1.5</v>
      </c>
      <c r="N234" s="283">
        <v>0</v>
      </c>
      <c r="O234" s="279" t="s">
        <v>389</v>
      </c>
    </row>
    <row r="235" spans="1:15" x14ac:dyDescent="0.25">
      <c r="A235" s="303" t="s">
        <v>227</v>
      </c>
      <c r="B235" s="269">
        <f>SUM(C235:N235)</f>
        <v>29.036000000000001</v>
      </c>
      <c r="C235" s="292">
        <v>1.55</v>
      </c>
      <c r="D235" s="293">
        <v>2.9</v>
      </c>
      <c r="E235" s="294">
        <v>2.75</v>
      </c>
      <c r="F235" s="295">
        <v>4.1019999999999994</v>
      </c>
      <c r="G235" s="296">
        <v>3.4019999999999997</v>
      </c>
      <c r="H235" s="297">
        <v>3.4519999999999995</v>
      </c>
      <c r="I235" s="298">
        <v>0.5</v>
      </c>
      <c r="J235" s="299">
        <v>1.55</v>
      </c>
      <c r="K235" s="297">
        <v>2.1519999999999997</v>
      </c>
      <c r="L235" s="300">
        <v>1.9019999999999999</v>
      </c>
      <c r="M235" s="301">
        <v>1.9759999999999998</v>
      </c>
      <c r="N235" s="294">
        <v>2.8</v>
      </c>
      <c r="O235" s="303" t="s">
        <v>227</v>
      </c>
    </row>
    <row r="236" spans="1:15" x14ac:dyDescent="0.25">
      <c r="A236" s="36" t="s">
        <v>228</v>
      </c>
      <c r="B236" s="18" t="s">
        <v>499</v>
      </c>
      <c r="C236" s="304" t="s">
        <v>500</v>
      </c>
      <c r="D236" s="32" t="s">
        <v>406</v>
      </c>
      <c r="E236" s="33" t="s">
        <v>522</v>
      </c>
      <c r="F236" s="34" t="s">
        <v>502</v>
      </c>
      <c r="G236" s="22" t="s">
        <v>503</v>
      </c>
      <c r="H236" s="23" t="s">
        <v>504</v>
      </c>
      <c r="I236" s="24" t="s">
        <v>523</v>
      </c>
      <c r="J236" s="85" t="s">
        <v>445</v>
      </c>
      <c r="K236" s="271" t="s">
        <v>444</v>
      </c>
      <c r="L236" s="37" t="s">
        <v>505</v>
      </c>
      <c r="M236" s="276" t="s">
        <v>506</v>
      </c>
      <c r="N236" s="33" t="s">
        <v>500</v>
      </c>
      <c r="O236" s="36" t="s">
        <v>228</v>
      </c>
    </row>
    <row r="237" spans="1:15" ht="15.75" thickBot="1" x14ac:dyDescent="0.3">
      <c r="A237" s="152" t="s">
        <v>239</v>
      </c>
      <c r="B237" s="89" t="s">
        <v>240</v>
      </c>
      <c r="C237" s="90" t="s">
        <v>464</v>
      </c>
      <c r="D237" s="91" t="s">
        <v>464</v>
      </c>
      <c r="E237" s="92" t="s">
        <v>241</v>
      </c>
      <c r="F237" s="93" t="s">
        <v>354</v>
      </c>
      <c r="G237" s="94" t="s">
        <v>244</v>
      </c>
      <c r="H237" s="95" t="s">
        <v>244</v>
      </c>
      <c r="I237" s="96" t="s">
        <v>483</v>
      </c>
      <c r="J237" s="273" t="s">
        <v>483</v>
      </c>
      <c r="K237" s="318" t="s">
        <v>524</v>
      </c>
      <c r="L237" s="98" t="s">
        <v>353</v>
      </c>
      <c r="M237" s="99" t="s">
        <v>483</v>
      </c>
      <c r="N237" s="92" t="s">
        <v>524</v>
      </c>
      <c r="O237" s="152" t="s">
        <v>239</v>
      </c>
    </row>
    <row r="238" spans="1:15" ht="15.75" thickTop="1" x14ac:dyDescent="0.25">
      <c r="A238" s="305" t="s">
        <v>396</v>
      </c>
      <c r="B238" s="154">
        <f>SUM(C238:N238)</f>
        <v>1.5</v>
      </c>
      <c r="C238" s="306">
        <v>0</v>
      </c>
      <c r="D238" s="307">
        <v>0</v>
      </c>
      <c r="E238" s="308">
        <v>1</v>
      </c>
      <c r="F238" s="309">
        <v>0</v>
      </c>
      <c r="G238" s="310">
        <v>0</v>
      </c>
      <c r="H238" s="311">
        <v>0</v>
      </c>
      <c r="I238" s="312">
        <v>0</v>
      </c>
      <c r="J238" s="313">
        <v>0</v>
      </c>
      <c r="K238" s="311">
        <v>0</v>
      </c>
      <c r="L238" s="314">
        <v>0</v>
      </c>
      <c r="M238" s="315">
        <v>0.5</v>
      </c>
      <c r="N238" s="308">
        <v>0</v>
      </c>
      <c r="O238" s="305" t="s">
        <v>396</v>
      </c>
    </row>
    <row r="239" spans="1:15" x14ac:dyDescent="0.25">
      <c r="A239" s="303" t="s">
        <v>248</v>
      </c>
      <c r="B239" s="269">
        <f>SUM(C239:N239)</f>
        <v>18.155999999999999</v>
      </c>
      <c r="C239" s="292">
        <v>0.85</v>
      </c>
      <c r="D239" s="293">
        <v>1.802</v>
      </c>
      <c r="E239" s="294">
        <v>2.8980000000000001</v>
      </c>
      <c r="F239" s="295">
        <v>3.85</v>
      </c>
      <c r="G239" s="296">
        <v>1.8480000000000001</v>
      </c>
      <c r="H239" s="297">
        <v>0.85199999999999998</v>
      </c>
      <c r="I239" s="298">
        <v>0.35</v>
      </c>
      <c r="J239" s="299">
        <v>1.452</v>
      </c>
      <c r="K239" s="297">
        <v>1.302</v>
      </c>
      <c r="L239" s="300">
        <v>0.70199999999999996</v>
      </c>
      <c r="M239" s="301">
        <v>0.3</v>
      </c>
      <c r="N239" s="294">
        <v>1.95</v>
      </c>
      <c r="O239" s="303" t="s">
        <v>248</v>
      </c>
    </row>
    <row r="240" spans="1:15" x14ac:dyDescent="0.25">
      <c r="A240" s="36" t="s">
        <v>249</v>
      </c>
      <c r="B240" s="18" t="s">
        <v>250</v>
      </c>
      <c r="C240" s="17" t="s">
        <v>251</v>
      </c>
      <c r="D240" s="19" t="s">
        <v>252</v>
      </c>
      <c r="E240" s="20" t="s">
        <v>253</v>
      </c>
      <c r="F240" s="21" t="s">
        <v>254</v>
      </c>
      <c r="G240" s="22" t="s">
        <v>255</v>
      </c>
      <c r="H240" s="23" t="s">
        <v>256</v>
      </c>
      <c r="I240" s="24" t="s">
        <v>257</v>
      </c>
      <c r="J240" s="25" t="s">
        <v>258</v>
      </c>
      <c r="K240" s="23" t="s">
        <v>259</v>
      </c>
      <c r="L240" s="26" t="s">
        <v>260</v>
      </c>
      <c r="M240" s="27" t="s">
        <v>261</v>
      </c>
      <c r="N240" s="20" t="s">
        <v>262</v>
      </c>
      <c r="O240" s="36" t="s">
        <v>249</v>
      </c>
    </row>
    <row r="241" spans="1:15" ht="15.75" thickBot="1" x14ac:dyDescent="0.3">
      <c r="A241" s="152" t="s">
        <v>263</v>
      </c>
      <c r="B241" s="89" t="s">
        <v>507</v>
      </c>
      <c r="C241" s="90" t="s">
        <v>524</v>
      </c>
      <c r="D241" s="316" t="s">
        <v>524</v>
      </c>
      <c r="E241" s="274" t="s">
        <v>508</v>
      </c>
      <c r="F241" s="317" t="s">
        <v>524</v>
      </c>
      <c r="G241" s="277" t="s">
        <v>524</v>
      </c>
      <c r="H241" s="318" t="s">
        <v>524</v>
      </c>
      <c r="I241" s="96" t="s">
        <v>524</v>
      </c>
      <c r="J241" s="273" t="s">
        <v>524</v>
      </c>
      <c r="K241" s="318" t="s">
        <v>524</v>
      </c>
      <c r="L241" s="319" t="s">
        <v>508</v>
      </c>
      <c r="M241" s="275" t="s">
        <v>508</v>
      </c>
      <c r="N241" s="92" t="s">
        <v>524</v>
      </c>
      <c r="O241" s="152" t="s">
        <v>263</v>
      </c>
    </row>
    <row r="242" spans="1:15" ht="15.75" thickTop="1" x14ac:dyDescent="0.25">
      <c r="A242" s="305" t="s">
        <v>399</v>
      </c>
      <c r="B242" s="154">
        <f>SUM(C242:N242)</f>
        <v>68.5</v>
      </c>
      <c r="C242" s="306">
        <v>5.5</v>
      </c>
      <c r="D242" s="307">
        <v>4</v>
      </c>
      <c r="E242" s="308">
        <v>12.5</v>
      </c>
      <c r="F242" s="309">
        <v>9.5</v>
      </c>
      <c r="G242" s="310">
        <v>6</v>
      </c>
      <c r="H242" s="311">
        <v>2.5</v>
      </c>
      <c r="I242" s="312">
        <v>2.5</v>
      </c>
      <c r="J242" s="313">
        <v>4.5</v>
      </c>
      <c r="K242" s="311">
        <v>4</v>
      </c>
      <c r="L242" s="314">
        <v>6.5</v>
      </c>
      <c r="M242" s="315">
        <v>11</v>
      </c>
      <c r="N242" s="308">
        <v>0</v>
      </c>
      <c r="O242" s="305" t="s">
        <v>357</v>
      </c>
    </row>
    <row r="243" spans="1:15" x14ac:dyDescent="0.25">
      <c r="A243" s="303" t="s">
        <v>269</v>
      </c>
      <c r="B243" s="269">
        <f>SUM(C243:N243)</f>
        <v>39.606000000000002</v>
      </c>
      <c r="C243" s="292">
        <v>3.5980000000000003</v>
      </c>
      <c r="D243" s="293">
        <v>3.7</v>
      </c>
      <c r="E243" s="294">
        <v>3.45</v>
      </c>
      <c r="F243" s="295">
        <v>3.7</v>
      </c>
      <c r="G243" s="296">
        <v>3.3019999999999996</v>
      </c>
      <c r="H243" s="297">
        <v>2.8020000000000005</v>
      </c>
      <c r="I243" s="298">
        <v>1.7</v>
      </c>
      <c r="J243" s="299">
        <v>1.502</v>
      </c>
      <c r="K243" s="297">
        <v>3.7480000000000002</v>
      </c>
      <c r="L243" s="300">
        <v>4.1500000000000004</v>
      </c>
      <c r="M243" s="301">
        <v>2.5520000000000005</v>
      </c>
      <c r="N243" s="294">
        <v>5.4020000000000001</v>
      </c>
      <c r="O243" s="303" t="s">
        <v>269</v>
      </c>
    </row>
    <row r="244" spans="1:15" x14ac:dyDescent="0.25">
      <c r="A244" s="36" t="s">
        <v>270</v>
      </c>
      <c r="B244" s="18" t="s">
        <v>525</v>
      </c>
      <c r="C244" s="17" t="s">
        <v>425</v>
      </c>
      <c r="D244" s="19" t="s">
        <v>465</v>
      </c>
      <c r="E244" s="33" t="s">
        <v>526</v>
      </c>
      <c r="F244" s="34" t="s">
        <v>527</v>
      </c>
      <c r="G244" s="22" t="s">
        <v>466</v>
      </c>
      <c r="H244" s="23" t="s">
        <v>428</v>
      </c>
      <c r="I244" s="24" t="s">
        <v>428</v>
      </c>
      <c r="J244" s="85" t="s">
        <v>528</v>
      </c>
      <c r="K244" s="23" t="s">
        <v>467</v>
      </c>
      <c r="L244" s="26" t="s">
        <v>276</v>
      </c>
      <c r="M244" s="276" t="s">
        <v>529</v>
      </c>
      <c r="N244" s="33" t="s">
        <v>502</v>
      </c>
      <c r="O244" s="36" t="s">
        <v>270</v>
      </c>
    </row>
    <row r="245" spans="1:15" ht="15.75" thickBot="1" x14ac:dyDescent="0.3">
      <c r="A245" s="152" t="s">
        <v>279</v>
      </c>
      <c r="B245" s="89" t="s">
        <v>280</v>
      </c>
      <c r="C245" s="90" t="s">
        <v>447</v>
      </c>
      <c r="D245" s="91" t="s">
        <v>241</v>
      </c>
      <c r="E245" s="92" t="s">
        <v>246</v>
      </c>
      <c r="F245" s="93" t="s">
        <v>241</v>
      </c>
      <c r="G245" s="94" t="s">
        <v>242</v>
      </c>
      <c r="H245" s="95" t="s">
        <v>510</v>
      </c>
      <c r="I245" s="96" t="s">
        <v>508</v>
      </c>
      <c r="J245" s="273" t="s">
        <v>508</v>
      </c>
      <c r="K245" s="95" t="s">
        <v>245</v>
      </c>
      <c r="L245" s="98" t="s">
        <v>245</v>
      </c>
      <c r="M245" s="99" t="s">
        <v>424</v>
      </c>
      <c r="N245" s="92" t="s">
        <v>524</v>
      </c>
      <c r="O245" s="152" t="s">
        <v>279</v>
      </c>
    </row>
    <row r="246" spans="1:15" ht="15.75" thickTop="1" x14ac:dyDescent="0.25">
      <c r="A246" s="305" t="s">
        <v>402</v>
      </c>
      <c r="B246" s="154">
        <f>SUM(C246:N246)</f>
        <v>38</v>
      </c>
      <c r="C246" s="306">
        <v>1</v>
      </c>
      <c r="D246" s="307">
        <v>7</v>
      </c>
      <c r="E246" s="308">
        <v>1.5</v>
      </c>
      <c r="F246" s="309">
        <v>3.5</v>
      </c>
      <c r="G246" s="310">
        <v>2</v>
      </c>
      <c r="H246" s="311">
        <v>2.5</v>
      </c>
      <c r="I246" s="312">
        <v>1</v>
      </c>
      <c r="J246" s="313">
        <v>1.5</v>
      </c>
      <c r="K246" s="311">
        <v>3</v>
      </c>
      <c r="L246" s="314">
        <v>6</v>
      </c>
      <c r="M246" s="315">
        <v>8</v>
      </c>
      <c r="N246" s="308">
        <v>1</v>
      </c>
      <c r="O246" s="305" t="s">
        <v>402</v>
      </c>
    </row>
    <row r="247" spans="1:15" x14ac:dyDescent="0.25">
      <c r="A247" s="303" t="s">
        <v>282</v>
      </c>
      <c r="B247" s="269">
        <f>SUM(C247:N247)</f>
        <v>34.707999999999998</v>
      </c>
      <c r="C247" s="292">
        <v>4.45</v>
      </c>
      <c r="D247" s="293">
        <v>2.6019999999999999</v>
      </c>
      <c r="E247" s="294">
        <v>2.95</v>
      </c>
      <c r="F247" s="295">
        <v>2.5499999999999998</v>
      </c>
      <c r="G247" s="296">
        <v>1.95</v>
      </c>
      <c r="H247" s="297">
        <v>2.2519999999999998</v>
      </c>
      <c r="I247" s="298">
        <v>2.302</v>
      </c>
      <c r="J247" s="299">
        <v>1.502</v>
      </c>
      <c r="K247" s="297">
        <v>2.7480000000000002</v>
      </c>
      <c r="L247" s="300">
        <v>4.9000000000000004</v>
      </c>
      <c r="M247" s="301">
        <v>3.7</v>
      </c>
      <c r="N247" s="294">
        <v>2.802</v>
      </c>
      <c r="O247" s="303" t="s">
        <v>282</v>
      </c>
    </row>
    <row r="248" spans="1:15" x14ac:dyDescent="0.25">
      <c r="A248" s="36" t="s">
        <v>283</v>
      </c>
      <c r="B248" s="18" t="s">
        <v>284</v>
      </c>
      <c r="C248" s="17" t="s">
        <v>429</v>
      </c>
      <c r="D248" s="19" t="s">
        <v>451</v>
      </c>
      <c r="E248" s="20" t="s">
        <v>391</v>
      </c>
      <c r="F248" s="34" t="s">
        <v>484</v>
      </c>
      <c r="G248" s="22" t="s">
        <v>469</v>
      </c>
      <c r="H248" s="23" t="s">
        <v>511</v>
      </c>
      <c r="I248" s="24" t="s">
        <v>358</v>
      </c>
      <c r="J248" s="85" t="s">
        <v>485</v>
      </c>
      <c r="K248" s="23" t="s">
        <v>431</v>
      </c>
      <c r="L248" s="26" t="s">
        <v>427</v>
      </c>
      <c r="M248" s="27" t="s">
        <v>259</v>
      </c>
      <c r="N248" s="20" t="s">
        <v>453</v>
      </c>
      <c r="O248" s="36" t="s">
        <v>283</v>
      </c>
    </row>
    <row r="249" spans="1:15" ht="15.75" thickBot="1" x14ac:dyDescent="0.3">
      <c r="A249" s="152" t="s">
        <v>287</v>
      </c>
      <c r="B249" s="89" t="s">
        <v>288</v>
      </c>
      <c r="C249" s="90" t="s">
        <v>530</v>
      </c>
      <c r="D249" s="91" t="s">
        <v>353</v>
      </c>
      <c r="E249" s="274" t="s">
        <v>486</v>
      </c>
      <c r="F249" s="93" t="s">
        <v>432</v>
      </c>
      <c r="G249" s="94" t="s">
        <v>242</v>
      </c>
      <c r="H249" s="95" t="s">
        <v>464</v>
      </c>
      <c r="I249" s="96" t="s">
        <v>242</v>
      </c>
      <c r="J249" s="97" t="s">
        <v>242</v>
      </c>
      <c r="K249" s="95" t="s">
        <v>246</v>
      </c>
      <c r="L249" s="98" t="s">
        <v>235</v>
      </c>
      <c r="M249" s="99" t="s">
        <v>245</v>
      </c>
      <c r="N249" s="92" t="s">
        <v>245</v>
      </c>
      <c r="O249" s="152" t="s">
        <v>287</v>
      </c>
    </row>
    <row r="250" spans="1:15" ht="15.75" thickTop="1" x14ac:dyDescent="0.25">
      <c r="A250" s="305" t="s">
        <v>404</v>
      </c>
      <c r="B250" s="154">
        <f>SUM(C250:N250)</f>
        <v>28.5</v>
      </c>
      <c r="C250" s="306">
        <v>6</v>
      </c>
      <c r="D250" s="307">
        <v>1.5</v>
      </c>
      <c r="E250" s="308">
        <v>2.5</v>
      </c>
      <c r="F250" s="309">
        <v>0.5</v>
      </c>
      <c r="G250" s="310">
        <v>1.5</v>
      </c>
      <c r="H250" s="311">
        <v>0.5</v>
      </c>
      <c r="I250" s="312">
        <v>1.5</v>
      </c>
      <c r="J250" s="313">
        <v>3</v>
      </c>
      <c r="K250" s="311">
        <v>1</v>
      </c>
      <c r="L250" s="314">
        <v>2</v>
      </c>
      <c r="M250" s="315">
        <v>3.5</v>
      </c>
      <c r="N250" s="308">
        <v>5</v>
      </c>
      <c r="O250" s="305" t="s">
        <v>404</v>
      </c>
    </row>
    <row r="251" spans="1:15" x14ac:dyDescent="0.25">
      <c r="A251" s="303" t="s">
        <v>290</v>
      </c>
      <c r="B251" s="269">
        <f>SUM(C251:N251)</f>
        <v>47.403999999999996</v>
      </c>
      <c r="C251" s="292">
        <v>6.0019999999999998</v>
      </c>
      <c r="D251" s="293">
        <v>3.05</v>
      </c>
      <c r="E251" s="294">
        <v>3.9</v>
      </c>
      <c r="F251" s="295">
        <v>2.952</v>
      </c>
      <c r="G251" s="296">
        <v>3.05</v>
      </c>
      <c r="H251" s="297">
        <v>2.4</v>
      </c>
      <c r="I251" s="298">
        <v>2.4</v>
      </c>
      <c r="J251" s="299">
        <v>3.1</v>
      </c>
      <c r="K251" s="297">
        <v>3.3</v>
      </c>
      <c r="L251" s="300">
        <v>6.1</v>
      </c>
      <c r="M251" s="301">
        <v>6.3</v>
      </c>
      <c r="N251" s="294">
        <v>4.8499999999999996</v>
      </c>
      <c r="O251" s="303" t="s">
        <v>290</v>
      </c>
    </row>
    <row r="252" spans="1:15" x14ac:dyDescent="0.25">
      <c r="A252" s="36" t="s">
        <v>291</v>
      </c>
      <c r="B252" s="18" t="s">
        <v>405</v>
      </c>
      <c r="C252" s="17" t="s">
        <v>467</v>
      </c>
      <c r="D252" s="19" t="s">
        <v>471</v>
      </c>
      <c r="E252" s="33" t="s">
        <v>472</v>
      </c>
      <c r="F252" s="34" t="s">
        <v>487</v>
      </c>
      <c r="G252" s="22" t="s">
        <v>403</v>
      </c>
      <c r="H252" s="23" t="s">
        <v>487</v>
      </c>
      <c r="I252" s="24" t="s">
        <v>453</v>
      </c>
      <c r="J252" s="85" t="s">
        <v>473</v>
      </c>
      <c r="K252" s="271" t="s">
        <v>488</v>
      </c>
      <c r="L252" s="26" t="s">
        <v>409</v>
      </c>
      <c r="M252" s="276" t="s">
        <v>489</v>
      </c>
      <c r="N252" s="20" t="s">
        <v>435</v>
      </c>
      <c r="O252" s="36" t="s">
        <v>291</v>
      </c>
    </row>
    <row r="253" spans="1:15" ht="15.75" thickBot="1" x14ac:dyDescent="0.3">
      <c r="A253" s="152" t="s">
        <v>295</v>
      </c>
      <c r="B253" s="89" t="s">
        <v>296</v>
      </c>
      <c r="C253" s="278" t="s">
        <v>512</v>
      </c>
      <c r="D253" s="91" t="s">
        <v>354</v>
      </c>
      <c r="E253" s="92" t="s">
        <v>366</v>
      </c>
      <c r="F253" s="317" t="s">
        <v>531</v>
      </c>
      <c r="G253" s="94" t="s">
        <v>510</v>
      </c>
      <c r="H253" s="95" t="s">
        <v>242</v>
      </c>
      <c r="I253" s="96" t="s">
        <v>354</v>
      </c>
      <c r="J253" s="97" t="s">
        <v>242</v>
      </c>
      <c r="K253" s="95" t="s">
        <v>243</v>
      </c>
      <c r="L253" s="98" t="s">
        <v>235</v>
      </c>
      <c r="M253" s="99" t="s">
        <v>245</v>
      </c>
      <c r="N253" s="92" t="s">
        <v>245</v>
      </c>
      <c r="O253" s="152" t="s">
        <v>295</v>
      </c>
    </row>
    <row r="254" spans="1:15" ht="15.75" thickTop="1" x14ac:dyDescent="0.25">
      <c r="A254" s="305" t="s">
        <v>410</v>
      </c>
      <c r="B254" s="154">
        <f>SUM(C254:N254)</f>
        <v>29.5</v>
      </c>
      <c r="C254" s="306">
        <v>1.5</v>
      </c>
      <c r="D254" s="307">
        <v>5</v>
      </c>
      <c r="E254" s="308">
        <v>0.5</v>
      </c>
      <c r="F254" s="309">
        <v>1</v>
      </c>
      <c r="G254" s="310">
        <v>1</v>
      </c>
      <c r="H254" s="311">
        <v>2</v>
      </c>
      <c r="I254" s="312">
        <v>4</v>
      </c>
      <c r="J254" s="313">
        <v>2.5</v>
      </c>
      <c r="K254" s="311">
        <v>6.5</v>
      </c>
      <c r="L254" s="314">
        <v>2.5</v>
      </c>
      <c r="M254" s="315">
        <v>1.5</v>
      </c>
      <c r="N254" s="308">
        <v>1.5</v>
      </c>
      <c r="O254" s="305" t="s">
        <v>410</v>
      </c>
    </row>
    <row r="255" spans="1:15" x14ac:dyDescent="0.25">
      <c r="A255" s="303" t="s">
        <v>299</v>
      </c>
      <c r="B255" s="269">
        <f>SUM(C255:N255)</f>
        <v>54.155999999999992</v>
      </c>
      <c r="C255" s="292">
        <v>6.55</v>
      </c>
      <c r="D255" s="293">
        <v>4.75</v>
      </c>
      <c r="E255" s="294">
        <v>4.1980000000000004</v>
      </c>
      <c r="F255" s="295">
        <v>3.05</v>
      </c>
      <c r="G255" s="296">
        <v>3.8520000000000003</v>
      </c>
      <c r="H255" s="297">
        <v>3.15</v>
      </c>
      <c r="I255" s="298">
        <v>5.7</v>
      </c>
      <c r="J255" s="299">
        <v>4.6019999999999994</v>
      </c>
      <c r="K255" s="297">
        <v>3.85</v>
      </c>
      <c r="L255" s="300">
        <v>5.6019999999999994</v>
      </c>
      <c r="M255" s="301">
        <v>4.8519999999999994</v>
      </c>
      <c r="N255" s="294">
        <v>4</v>
      </c>
      <c r="O255" s="303" t="s">
        <v>299</v>
      </c>
    </row>
    <row r="256" spans="1:15" x14ac:dyDescent="0.25">
      <c r="A256" s="36" t="s">
        <v>300</v>
      </c>
      <c r="B256" s="18" t="s">
        <v>301</v>
      </c>
      <c r="C256" s="17" t="s">
        <v>368</v>
      </c>
      <c r="D256" s="19" t="s">
        <v>369</v>
      </c>
      <c r="E256" s="20" t="s">
        <v>370</v>
      </c>
      <c r="F256" s="21" t="s">
        <v>251</v>
      </c>
      <c r="G256" s="22" t="s">
        <v>302</v>
      </c>
      <c r="H256" s="23" t="s">
        <v>252</v>
      </c>
      <c r="I256" s="24" t="s">
        <v>253</v>
      </c>
      <c r="J256" s="25" t="s">
        <v>303</v>
      </c>
      <c r="K256" s="23" t="s">
        <v>392</v>
      </c>
      <c r="L256" s="26" t="s">
        <v>280</v>
      </c>
      <c r="M256" s="27" t="s">
        <v>490</v>
      </c>
      <c r="N256" s="20" t="s">
        <v>304</v>
      </c>
      <c r="O256" s="36" t="s">
        <v>300</v>
      </c>
    </row>
    <row r="257" spans="1:15" ht="15.75" thickBot="1" x14ac:dyDescent="0.3">
      <c r="A257" s="152" t="s">
        <v>305</v>
      </c>
      <c r="B257" s="89" t="s">
        <v>513</v>
      </c>
      <c r="C257" s="278" t="s">
        <v>510</v>
      </c>
      <c r="D257" s="91" t="s">
        <v>491</v>
      </c>
      <c r="E257" s="274" t="s">
        <v>531</v>
      </c>
      <c r="F257" s="93" t="s">
        <v>447</v>
      </c>
      <c r="G257" s="94" t="s">
        <v>464</v>
      </c>
      <c r="H257" s="95" t="s">
        <v>483</v>
      </c>
      <c r="I257" s="96" t="s">
        <v>412</v>
      </c>
      <c r="J257" s="97" t="s">
        <v>243</v>
      </c>
      <c r="K257" s="95" t="s">
        <v>261</v>
      </c>
      <c r="L257" s="98" t="s">
        <v>455</v>
      </c>
      <c r="M257" s="275" t="s">
        <v>510</v>
      </c>
      <c r="N257" s="274" t="s">
        <v>510</v>
      </c>
      <c r="O257" s="152" t="s">
        <v>305</v>
      </c>
    </row>
    <row r="258" spans="1:15" ht="15.75" thickTop="1" x14ac:dyDescent="0.25">
      <c r="A258" s="305" t="s">
        <v>414</v>
      </c>
      <c r="B258" s="154">
        <f>SUM(C258:N258)</f>
        <v>151.5</v>
      </c>
      <c r="C258" s="306">
        <v>8.5</v>
      </c>
      <c r="D258" s="307">
        <v>9</v>
      </c>
      <c r="E258" s="308">
        <v>6</v>
      </c>
      <c r="F258" s="309">
        <v>7.5</v>
      </c>
      <c r="G258" s="310">
        <v>19</v>
      </c>
      <c r="H258" s="311">
        <v>19</v>
      </c>
      <c r="I258" s="312">
        <v>10</v>
      </c>
      <c r="J258" s="313">
        <v>18</v>
      </c>
      <c r="K258" s="311">
        <v>15.5</v>
      </c>
      <c r="L258" s="314">
        <v>13.5</v>
      </c>
      <c r="M258" s="315">
        <v>3</v>
      </c>
      <c r="N258" s="308">
        <v>22.5</v>
      </c>
      <c r="O258" s="305" t="s">
        <v>414</v>
      </c>
    </row>
    <row r="259" spans="1:15" x14ac:dyDescent="0.25">
      <c r="A259" s="303" t="s">
        <v>312</v>
      </c>
      <c r="B259" s="269">
        <f>SUM(C259:N259)</f>
        <v>83.902000000000001</v>
      </c>
      <c r="C259" s="292">
        <v>3.8979999999999997</v>
      </c>
      <c r="D259" s="293">
        <v>5.6519999999999992</v>
      </c>
      <c r="E259" s="294">
        <v>6.85</v>
      </c>
      <c r="F259" s="295">
        <v>7.1019999999999994</v>
      </c>
      <c r="G259" s="296">
        <v>8.6479999999999997</v>
      </c>
      <c r="H259" s="297">
        <v>10.401999999999997</v>
      </c>
      <c r="I259" s="298">
        <v>12.298</v>
      </c>
      <c r="J259" s="299">
        <v>10.199999999999999</v>
      </c>
      <c r="K259" s="297">
        <v>6.7</v>
      </c>
      <c r="L259" s="300">
        <v>3.9019999999999997</v>
      </c>
      <c r="M259" s="301">
        <v>4.1519999999999992</v>
      </c>
      <c r="N259" s="294">
        <v>4.0980000000000008</v>
      </c>
      <c r="O259" s="303" t="s">
        <v>312</v>
      </c>
    </row>
    <row r="260" spans="1:15" x14ac:dyDescent="0.25">
      <c r="A260" s="36" t="s">
        <v>313</v>
      </c>
      <c r="B260" s="18" t="s">
        <v>532</v>
      </c>
      <c r="C260" s="31" t="s">
        <v>533</v>
      </c>
      <c r="D260" s="19" t="s">
        <v>493</v>
      </c>
      <c r="E260" s="33" t="s">
        <v>515</v>
      </c>
      <c r="F260" s="21" t="s">
        <v>435</v>
      </c>
      <c r="G260" s="22" t="s">
        <v>534</v>
      </c>
      <c r="H260" s="271" t="s">
        <v>534</v>
      </c>
      <c r="I260" s="24" t="s">
        <v>516</v>
      </c>
      <c r="J260" s="85" t="s">
        <v>517</v>
      </c>
      <c r="K260" s="271" t="s">
        <v>518</v>
      </c>
      <c r="L260" s="26" t="s">
        <v>535</v>
      </c>
      <c r="M260" s="276" t="s">
        <v>519</v>
      </c>
      <c r="N260" s="33" t="s">
        <v>536</v>
      </c>
      <c r="O260" s="36" t="s">
        <v>313</v>
      </c>
    </row>
    <row r="261" spans="1:15" ht="15.75" thickBot="1" x14ac:dyDescent="0.3">
      <c r="A261" s="152" t="s">
        <v>320</v>
      </c>
      <c r="B261" s="89" t="s">
        <v>321</v>
      </c>
      <c r="C261" s="278" t="s">
        <v>491</v>
      </c>
      <c r="D261" s="91" t="s">
        <v>235</v>
      </c>
      <c r="E261" s="92" t="s">
        <v>230</v>
      </c>
      <c r="F261" s="93" t="s">
        <v>232</v>
      </c>
      <c r="G261" s="94" t="s">
        <v>479</v>
      </c>
      <c r="H261" s="95" t="s">
        <v>319</v>
      </c>
      <c r="I261" s="96" t="s">
        <v>322</v>
      </c>
      <c r="J261" s="97" t="s">
        <v>243</v>
      </c>
      <c r="K261" s="95" t="s">
        <v>243</v>
      </c>
      <c r="L261" s="98" t="s">
        <v>413</v>
      </c>
      <c r="M261" s="99" t="s">
        <v>230</v>
      </c>
      <c r="N261" s="92" t="s">
        <v>432</v>
      </c>
      <c r="O261" s="152" t="s">
        <v>320</v>
      </c>
    </row>
    <row r="262" spans="1:15" ht="15.75" thickTop="1" x14ac:dyDescent="0.25">
      <c r="A262" s="305" t="s">
        <v>419</v>
      </c>
      <c r="B262" s="154">
        <f>SUM(C262:N262)</f>
        <v>4.5</v>
      </c>
      <c r="C262" s="306">
        <v>0.5</v>
      </c>
      <c r="D262" s="307">
        <v>0</v>
      </c>
      <c r="E262" s="308">
        <v>1</v>
      </c>
      <c r="F262" s="309">
        <v>0.5</v>
      </c>
      <c r="G262" s="310">
        <v>0</v>
      </c>
      <c r="H262" s="311">
        <v>0</v>
      </c>
      <c r="I262" s="312">
        <v>1</v>
      </c>
      <c r="J262" s="313">
        <v>0.5</v>
      </c>
      <c r="K262" s="311">
        <v>0</v>
      </c>
      <c r="L262" s="314">
        <v>0</v>
      </c>
      <c r="M262" s="315">
        <v>0.5</v>
      </c>
      <c r="N262" s="308">
        <v>0.5</v>
      </c>
      <c r="O262" s="305" t="s">
        <v>419</v>
      </c>
    </row>
    <row r="263" spans="1:15" x14ac:dyDescent="0.25">
      <c r="A263" s="303" t="s">
        <v>324</v>
      </c>
      <c r="B263" s="269">
        <f>SUM(C263:N263)</f>
        <v>21.81</v>
      </c>
      <c r="C263" s="292">
        <v>1.05</v>
      </c>
      <c r="D263" s="293">
        <v>1.502</v>
      </c>
      <c r="E263" s="294">
        <v>1.252</v>
      </c>
      <c r="F263" s="295">
        <v>1.802</v>
      </c>
      <c r="G263" s="296">
        <v>1.8</v>
      </c>
      <c r="H263" s="297">
        <v>2.9</v>
      </c>
      <c r="I263" s="298">
        <v>2.0019999999999998</v>
      </c>
      <c r="J263" s="299">
        <v>2</v>
      </c>
      <c r="K263" s="297">
        <v>2.6019999999999999</v>
      </c>
      <c r="L263" s="300">
        <v>1.4</v>
      </c>
      <c r="M263" s="301">
        <v>2</v>
      </c>
      <c r="N263" s="294">
        <v>1.5</v>
      </c>
      <c r="O263" s="303" t="s">
        <v>324</v>
      </c>
    </row>
    <row r="264" spans="1:15" x14ac:dyDescent="0.25">
      <c r="A264" s="36" t="s">
        <v>325</v>
      </c>
      <c r="B264" s="18" t="s">
        <v>420</v>
      </c>
      <c r="C264" s="17" t="s">
        <v>233</v>
      </c>
      <c r="D264" s="19" t="s">
        <v>393</v>
      </c>
      <c r="E264" s="20" t="s">
        <v>458</v>
      </c>
      <c r="F264" s="34" t="s">
        <v>485</v>
      </c>
      <c r="G264" s="22" t="s">
        <v>379</v>
      </c>
      <c r="H264" s="23" t="s">
        <v>327</v>
      </c>
      <c r="I264" s="24" t="s">
        <v>407</v>
      </c>
      <c r="J264" s="25" t="s">
        <v>430</v>
      </c>
      <c r="K264" s="23" t="s">
        <v>328</v>
      </c>
      <c r="L264" s="26" t="s">
        <v>452</v>
      </c>
      <c r="M264" s="27" t="s">
        <v>453</v>
      </c>
      <c r="N264" s="20" t="s">
        <v>394</v>
      </c>
      <c r="O264" s="36" t="s">
        <v>325</v>
      </c>
    </row>
    <row r="265" spans="1:15" x14ac:dyDescent="0.25">
      <c r="A265" s="36" t="s">
        <v>329</v>
      </c>
      <c r="B265" s="18" t="s">
        <v>520</v>
      </c>
      <c r="C265" s="31" t="s">
        <v>483</v>
      </c>
      <c r="D265" s="32" t="s">
        <v>524</v>
      </c>
      <c r="E265" s="33" t="s">
        <v>464</v>
      </c>
      <c r="F265" s="34" t="s">
        <v>508</v>
      </c>
      <c r="G265" s="22" t="s">
        <v>524</v>
      </c>
      <c r="H265" s="271" t="s">
        <v>524</v>
      </c>
      <c r="I265" s="24" t="s">
        <v>464</v>
      </c>
      <c r="J265" s="85" t="s">
        <v>531</v>
      </c>
      <c r="K265" s="271" t="s">
        <v>524</v>
      </c>
      <c r="L265" s="26" t="s">
        <v>524</v>
      </c>
      <c r="M265" s="27" t="s">
        <v>242</v>
      </c>
      <c r="N265" s="20" t="s">
        <v>241</v>
      </c>
      <c r="O265" s="36" t="s">
        <v>329</v>
      </c>
    </row>
    <row r="266" spans="1:15" x14ac:dyDescent="0.25">
      <c r="A266" s="16" t="s">
        <v>331</v>
      </c>
      <c r="B266" s="16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6" t="s">
        <v>331</v>
      </c>
    </row>
    <row r="267" spans="1:15" x14ac:dyDescent="0.25">
      <c r="A267" s="36" t="s">
        <v>380</v>
      </c>
      <c r="B267" s="180">
        <f>AVERAGE(C267:N267)</f>
        <v>1017.0725000000001</v>
      </c>
      <c r="C267" s="5">
        <v>1021.43</v>
      </c>
      <c r="D267" s="6">
        <v>1020.22</v>
      </c>
      <c r="E267" s="7">
        <v>1021.01</v>
      </c>
      <c r="F267" s="8">
        <v>1018.61</v>
      </c>
      <c r="G267" s="9">
        <v>1017.14</v>
      </c>
      <c r="H267" s="10">
        <v>1015.93</v>
      </c>
      <c r="I267" s="11">
        <v>1015.12</v>
      </c>
      <c r="J267" s="12">
        <v>1012.03</v>
      </c>
      <c r="K267" s="10">
        <v>1013.85</v>
      </c>
      <c r="L267" s="13">
        <v>1017.37</v>
      </c>
      <c r="M267" s="14">
        <v>1017.32</v>
      </c>
      <c r="N267" s="7">
        <v>1014.84</v>
      </c>
      <c r="O267" s="36" t="s">
        <v>380</v>
      </c>
    </row>
    <row r="268" spans="1:15" x14ac:dyDescent="0.25">
      <c r="A268" s="303" t="s">
        <v>382</v>
      </c>
      <c r="B268" s="269">
        <v>976</v>
      </c>
      <c r="C268" s="292">
        <v>992</v>
      </c>
      <c r="D268" s="293">
        <v>997</v>
      </c>
      <c r="E268" s="294">
        <v>997</v>
      </c>
      <c r="F268" s="295">
        <v>1002</v>
      </c>
      <c r="G268" s="296">
        <v>1003</v>
      </c>
      <c r="H268" s="297">
        <v>996</v>
      </c>
      <c r="I268" s="298">
        <v>998</v>
      </c>
      <c r="J268" s="320">
        <v>998</v>
      </c>
      <c r="K268" s="321">
        <v>1000</v>
      </c>
      <c r="L268" s="300">
        <v>992</v>
      </c>
      <c r="M268" s="301">
        <v>988</v>
      </c>
      <c r="N268" s="294">
        <v>976</v>
      </c>
      <c r="O268" s="303" t="s">
        <v>382</v>
      </c>
    </row>
    <row r="269" spans="1:15" x14ac:dyDescent="0.25">
      <c r="A269" s="152" t="s">
        <v>89</v>
      </c>
      <c r="B269" s="181">
        <v>40893</v>
      </c>
      <c r="C269" s="182">
        <v>40549</v>
      </c>
      <c r="D269" s="183">
        <v>40589</v>
      </c>
      <c r="E269" s="184">
        <v>40615</v>
      </c>
      <c r="F269" s="185">
        <v>40663</v>
      </c>
      <c r="G269" s="186">
        <v>40664</v>
      </c>
      <c r="H269" s="187">
        <v>40712</v>
      </c>
      <c r="I269" s="188">
        <v>40741</v>
      </c>
      <c r="J269" s="189">
        <v>40763</v>
      </c>
      <c r="K269" s="187">
        <v>40804</v>
      </c>
      <c r="L269" s="190">
        <v>40840</v>
      </c>
      <c r="M269" s="191">
        <v>40850</v>
      </c>
      <c r="N269" s="184">
        <v>40893</v>
      </c>
      <c r="O269" s="152" t="s">
        <v>89</v>
      </c>
    </row>
    <row r="270" spans="1:15" x14ac:dyDescent="0.25">
      <c r="A270" s="152" t="s">
        <v>383</v>
      </c>
      <c r="B270" s="89">
        <v>1042</v>
      </c>
      <c r="C270" s="90">
        <v>1042</v>
      </c>
      <c r="D270" s="91">
        <v>1034</v>
      </c>
      <c r="E270" s="92">
        <v>1041</v>
      </c>
      <c r="F270" s="93">
        <v>1041</v>
      </c>
      <c r="G270" s="94">
        <v>1030</v>
      </c>
      <c r="H270" s="95">
        <v>1033</v>
      </c>
      <c r="I270" s="96">
        <v>1026</v>
      </c>
      <c r="J270" s="25">
        <v>1026</v>
      </c>
      <c r="K270" s="23">
        <v>1030</v>
      </c>
      <c r="L270" s="98">
        <v>1031</v>
      </c>
      <c r="M270" s="99">
        <v>1033</v>
      </c>
      <c r="N270" s="92">
        <v>1038</v>
      </c>
      <c r="O270" s="152" t="s">
        <v>383</v>
      </c>
    </row>
    <row r="271" spans="1:15" ht="15.75" thickBot="1" x14ac:dyDescent="0.3">
      <c r="A271" s="192" t="s">
        <v>89</v>
      </c>
      <c r="B271" s="193">
        <v>40564</v>
      </c>
      <c r="C271" s="194">
        <v>40564</v>
      </c>
      <c r="D271" s="195">
        <v>40602</v>
      </c>
      <c r="E271" s="196">
        <v>40625</v>
      </c>
      <c r="F271" s="197">
        <v>40640</v>
      </c>
      <c r="G271" s="198">
        <v>40688</v>
      </c>
      <c r="H271" s="199">
        <v>40696</v>
      </c>
      <c r="I271" s="200">
        <v>40725</v>
      </c>
      <c r="J271" s="189">
        <v>40765</v>
      </c>
      <c r="K271" s="187">
        <v>40813</v>
      </c>
      <c r="L271" s="202">
        <v>40830</v>
      </c>
      <c r="M271" s="203">
        <v>40871</v>
      </c>
      <c r="N271" s="196">
        <v>40904</v>
      </c>
      <c r="O271" s="192" t="s">
        <v>89</v>
      </c>
    </row>
    <row r="272" spans="1:15" ht="15.75" thickTop="1" x14ac:dyDescent="0.25">
      <c r="A272" s="155" t="s">
        <v>384</v>
      </c>
      <c r="B272" s="180">
        <f>AVERAGE(C272:N272)</f>
        <v>1017.5181818181819</v>
      </c>
      <c r="C272" s="204">
        <v>1019.9</v>
      </c>
      <c r="D272" s="205">
        <v>1017.4</v>
      </c>
      <c r="E272" s="206">
        <v>1022.3</v>
      </c>
      <c r="F272" s="207">
        <v>1019.5</v>
      </c>
      <c r="G272" s="208" t="s">
        <v>498</v>
      </c>
      <c r="H272" s="209">
        <v>1016.7</v>
      </c>
      <c r="I272" s="210">
        <v>1014.1</v>
      </c>
      <c r="J272" s="71">
        <v>1014.4</v>
      </c>
      <c r="K272" s="69">
        <v>1016.1</v>
      </c>
      <c r="L272" s="212">
        <v>1019.2</v>
      </c>
      <c r="M272" s="213">
        <v>1018.7</v>
      </c>
      <c r="N272" s="206">
        <v>1014.4</v>
      </c>
      <c r="O272" s="155" t="s">
        <v>384</v>
      </c>
    </row>
    <row r="273" spans="1:15" x14ac:dyDescent="0.25">
      <c r="A273" s="15"/>
      <c r="B273" s="16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</row>
    <row r="274" spans="1:15" x14ac:dyDescent="0.25">
      <c r="A274" s="3" t="s">
        <v>521</v>
      </c>
      <c r="B274" s="4" t="s">
        <v>1</v>
      </c>
      <c r="C274" s="5" t="s">
        <v>2</v>
      </c>
      <c r="D274" s="6" t="s">
        <v>3</v>
      </c>
      <c r="E274" s="7" t="s">
        <v>4</v>
      </c>
      <c r="F274" s="8" t="s">
        <v>5</v>
      </c>
      <c r="G274" s="9" t="s">
        <v>6</v>
      </c>
      <c r="H274" s="10" t="s">
        <v>7</v>
      </c>
      <c r="I274" s="11" t="s">
        <v>8</v>
      </c>
      <c r="J274" s="12" t="s">
        <v>9</v>
      </c>
      <c r="K274" s="10" t="s">
        <v>10</v>
      </c>
      <c r="L274" s="13" t="s">
        <v>11</v>
      </c>
      <c r="M274" s="14" t="s">
        <v>12</v>
      </c>
      <c r="N274" s="7" t="s">
        <v>13</v>
      </c>
      <c r="O274" s="3" t="s">
        <v>521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4"/>
  <sheetViews>
    <sheetView topLeftCell="A107" workbookViewId="0">
      <selection activeCell="N231" sqref="N231"/>
    </sheetView>
  </sheetViews>
  <sheetFormatPr baseColWidth="10" defaultRowHeight="15" x14ac:dyDescent="0.25"/>
  <cols>
    <col min="1" max="1" width="45.7109375" customWidth="1"/>
    <col min="15" max="15" width="45.5703125" customWidth="1"/>
  </cols>
  <sheetData>
    <row r="1" spans="1:15" ht="15.75" thickBot="1" x14ac:dyDescent="0.3">
      <c r="A1" s="322">
        <v>2012</v>
      </c>
      <c r="B1" s="323" t="s">
        <v>1</v>
      </c>
      <c r="C1" s="324" t="s">
        <v>2</v>
      </c>
      <c r="D1" s="325" t="s">
        <v>3</v>
      </c>
      <c r="E1" s="326" t="s">
        <v>4</v>
      </c>
      <c r="F1" s="327" t="s">
        <v>5</v>
      </c>
      <c r="G1" s="328" t="s">
        <v>6</v>
      </c>
      <c r="H1" s="329" t="s">
        <v>7</v>
      </c>
      <c r="I1" s="330" t="s">
        <v>8</v>
      </c>
      <c r="J1" s="331" t="s">
        <v>9</v>
      </c>
      <c r="K1" s="329" t="s">
        <v>10</v>
      </c>
      <c r="L1" s="332" t="s">
        <v>11</v>
      </c>
      <c r="M1" s="333" t="s">
        <v>12</v>
      </c>
      <c r="N1" s="326" t="s">
        <v>13</v>
      </c>
      <c r="O1" s="322" t="s">
        <v>537</v>
      </c>
    </row>
    <row r="2" spans="1:15" ht="16.5" thickTop="1" thickBot="1" x14ac:dyDescent="0.3">
      <c r="A2" s="334" t="s">
        <v>82</v>
      </c>
      <c r="B2" s="335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 t="s">
        <v>82</v>
      </c>
    </row>
    <row r="3" spans="1:15" ht="15.75" thickTop="1" x14ac:dyDescent="0.25">
      <c r="A3" s="3" t="s">
        <v>83</v>
      </c>
      <c r="B3" s="4">
        <f>INT(SUM(C3:N3)*100/12)/100</f>
        <v>6.81</v>
      </c>
      <c r="C3" s="237">
        <v>2.91</v>
      </c>
      <c r="D3" s="238">
        <v>-2.1</v>
      </c>
      <c r="E3" s="239">
        <v>3.8</v>
      </c>
      <c r="F3" s="240">
        <v>4.13</v>
      </c>
      <c r="G3" s="241">
        <v>8.81</v>
      </c>
      <c r="H3" s="242">
        <v>11.6</v>
      </c>
      <c r="I3" s="243">
        <v>12.7</v>
      </c>
      <c r="J3" s="244">
        <v>13.8</v>
      </c>
      <c r="K3" s="242">
        <v>9.44</v>
      </c>
      <c r="L3" s="245">
        <v>8.49</v>
      </c>
      <c r="M3" s="246">
        <v>5.05</v>
      </c>
      <c r="N3" s="239">
        <v>3.1</v>
      </c>
      <c r="O3" s="3" t="s">
        <v>83</v>
      </c>
    </row>
    <row r="4" spans="1:15" x14ac:dyDescent="0.25">
      <c r="A4" s="2" t="s">
        <v>84</v>
      </c>
      <c r="B4" s="18">
        <f>INT(SUM(C4:N4)*100/12)/100</f>
        <v>7.04</v>
      </c>
      <c r="C4" s="247">
        <v>1.7532727272727273</v>
      </c>
      <c r="D4" s="248">
        <v>2.074272727272727</v>
      </c>
      <c r="E4" s="249">
        <v>3.1545454545454548</v>
      </c>
      <c r="F4" s="250">
        <v>5.1727272727272728</v>
      </c>
      <c r="G4" s="251">
        <v>8.4336363636363636</v>
      </c>
      <c r="H4" s="252">
        <v>11.407272727272726</v>
      </c>
      <c r="I4" s="253">
        <v>13.3</v>
      </c>
      <c r="J4" s="254">
        <v>13.307272727272727</v>
      </c>
      <c r="K4" s="252">
        <v>10.564545454545454</v>
      </c>
      <c r="L4" s="255">
        <v>8.6863636363636356</v>
      </c>
      <c r="M4" s="256">
        <v>5.0399999999999991</v>
      </c>
      <c r="N4" s="249">
        <v>1.6637272727272729</v>
      </c>
      <c r="O4" s="2" t="s">
        <v>84</v>
      </c>
    </row>
    <row r="5" spans="1:15" x14ac:dyDescent="0.25">
      <c r="A5" s="2" t="s">
        <v>21</v>
      </c>
      <c r="B5" s="18">
        <f t="shared" ref="B5:N5" si="0">B3-B4</f>
        <v>-0.23000000000000043</v>
      </c>
      <c r="C5" s="17">
        <f t="shared" si="0"/>
        <v>1.1567272727272728</v>
      </c>
      <c r="D5" s="19">
        <f t="shared" si="0"/>
        <v>-4.1742727272727276</v>
      </c>
      <c r="E5" s="20">
        <f t="shared" si="0"/>
        <v>0.64545454545454506</v>
      </c>
      <c r="F5" s="21">
        <f t="shared" si="0"/>
        <v>-1.0427272727272729</v>
      </c>
      <c r="G5" s="22">
        <f t="shared" si="0"/>
        <v>0.3763636363636369</v>
      </c>
      <c r="H5" s="23">
        <f t="shared" si="0"/>
        <v>0.1927272727272733</v>
      </c>
      <c r="I5" s="24">
        <f t="shared" si="0"/>
        <v>-0.60000000000000142</v>
      </c>
      <c r="J5" s="25">
        <f t="shared" si="0"/>
        <v>0.49272727272727401</v>
      </c>
      <c r="K5" s="23">
        <f t="shared" si="0"/>
        <v>-1.124545454545455</v>
      </c>
      <c r="L5" s="26">
        <f t="shared" si="0"/>
        <v>-0.19636363636363541</v>
      </c>
      <c r="M5" s="27">
        <f t="shared" si="0"/>
        <v>1.0000000000000675E-2</v>
      </c>
      <c r="N5" s="20">
        <f t="shared" si="0"/>
        <v>1.4362727272727271</v>
      </c>
      <c r="O5" s="2" t="s">
        <v>21</v>
      </c>
    </row>
    <row r="6" spans="1:15" x14ac:dyDescent="0.25">
      <c r="A6" s="2" t="s">
        <v>85</v>
      </c>
      <c r="B6" s="18">
        <v>6.13</v>
      </c>
      <c r="C6" s="17">
        <v>-1.98</v>
      </c>
      <c r="D6" s="19">
        <v>-2.1</v>
      </c>
      <c r="E6" s="20">
        <v>2.02</v>
      </c>
      <c r="F6" s="21">
        <v>3.61</v>
      </c>
      <c r="G6" s="22">
        <v>5.4</v>
      </c>
      <c r="H6" s="23">
        <v>9.85</v>
      </c>
      <c r="I6" s="24">
        <v>11.5</v>
      </c>
      <c r="J6" s="25">
        <v>11.7</v>
      </c>
      <c r="K6" s="23">
        <v>7.66</v>
      </c>
      <c r="L6" s="26">
        <v>4.42</v>
      </c>
      <c r="M6" s="27">
        <v>3.45</v>
      </c>
      <c r="N6" s="20">
        <v>-2.5</v>
      </c>
      <c r="O6" s="2" t="s">
        <v>85</v>
      </c>
    </row>
    <row r="7" spans="1:15" x14ac:dyDescent="0.25">
      <c r="A7" s="2" t="s">
        <v>86</v>
      </c>
      <c r="B7" s="231">
        <v>2003</v>
      </c>
      <c r="C7" s="17">
        <v>2009</v>
      </c>
      <c r="D7" s="19">
        <v>2012</v>
      </c>
      <c r="E7" s="20">
        <v>2006</v>
      </c>
      <c r="F7" s="21">
        <v>2003</v>
      </c>
      <c r="G7" s="22">
        <v>2010</v>
      </c>
      <c r="H7" s="23">
        <v>2001</v>
      </c>
      <c r="I7" s="24">
        <v>2011</v>
      </c>
      <c r="J7" s="25">
        <v>2005</v>
      </c>
      <c r="K7" s="23">
        <v>2003</v>
      </c>
      <c r="L7" s="26">
        <v>2003</v>
      </c>
      <c r="M7" s="27">
        <v>2005</v>
      </c>
      <c r="N7" s="20">
        <v>2010</v>
      </c>
      <c r="O7" s="2" t="s">
        <v>86</v>
      </c>
    </row>
    <row r="8" spans="1:15" x14ac:dyDescent="0.25">
      <c r="A8" s="2" t="s">
        <v>87</v>
      </c>
      <c r="B8" s="18">
        <v>7.66</v>
      </c>
      <c r="C8" s="17">
        <v>5.46</v>
      </c>
      <c r="D8" s="19">
        <v>5.07</v>
      </c>
      <c r="E8" s="20">
        <v>4.58</v>
      </c>
      <c r="F8" s="21">
        <v>6.96</v>
      </c>
      <c r="G8" s="22">
        <v>10.5</v>
      </c>
      <c r="H8" s="23">
        <v>13</v>
      </c>
      <c r="I8" s="24">
        <v>15.3</v>
      </c>
      <c r="J8" s="25">
        <v>15.2</v>
      </c>
      <c r="K8" s="23">
        <v>13.9</v>
      </c>
      <c r="L8" s="26">
        <v>12</v>
      </c>
      <c r="M8" s="27">
        <v>7.61</v>
      </c>
      <c r="N8" s="20">
        <v>4.5</v>
      </c>
      <c r="O8" s="2" t="s">
        <v>87</v>
      </c>
    </row>
    <row r="9" spans="1:15" x14ac:dyDescent="0.25">
      <c r="A9" s="2" t="s">
        <v>86</v>
      </c>
      <c r="B9" s="231">
        <v>2006</v>
      </c>
      <c r="C9" s="17">
        <v>2007</v>
      </c>
      <c r="D9" s="19">
        <v>2002</v>
      </c>
      <c r="E9" s="20">
        <v>2001</v>
      </c>
      <c r="F9" s="21">
        <v>2011</v>
      </c>
      <c r="G9" s="22">
        <v>2008</v>
      </c>
      <c r="H9" s="23">
        <v>2007</v>
      </c>
      <c r="I9" s="24">
        <v>2006</v>
      </c>
      <c r="J9" s="25">
        <v>2004</v>
      </c>
      <c r="K9" s="23">
        <v>2006</v>
      </c>
      <c r="L9" s="26">
        <v>2001</v>
      </c>
      <c r="M9" s="27">
        <v>2009</v>
      </c>
      <c r="N9" s="20">
        <v>2002</v>
      </c>
      <c r="O9" s="2" t="s">
        <v>86</v>
      </c>
    </row>
    <row r="10" spans="1:15" x14ac:dyDescent="0.25">
      <c r="A10" s="3" t="s">
        <v>88</v>
      </c>
      <c r="B10" s="18">
        <v>-13.5</v>
      </c>
      <c r="C10" s="5">
        <v>-5.2</v>
      </c>
      <c r="D10" s="6">
        <v>-13.5</v>
      </c>
      <c r="E10" s="7">
        <v>-0.6</v>
      </c>
      <c r="F10" s="8">
        <v>-2.1</v>
      </c>
      <c r="G10" s="9">
        <v>0.7</v>
      </c>
      <c r="H10" s="10">
        <v>4.3</v>
      </c>
      <c r="I10" s="11">
        <v>7.5</v>
      </c>
      <c r="J10" s="12">
        <v>9.4</v>
      </c>
      <c r="K10" s="10">
        <v>3.2</v>
      </c>
      <c r="L10" s="13">
        <v>0.4</v>
      </c>
      <c r="M10" s="14">
        <v>-0.5</v>
      </c>
      <c r="N10" s="7">
        <v>-5.0999999999999996</v>
      </c>
      <c r="O10" s="3" t="s">
        <v>88</v>
      </c>
    </row>
    <row r="11" spans="1:15" x14ac:dyDescent="0.25">
      <c r="A11" s="36" t="s">
        <v>89</v>
      </c>
      <c r="B11" s="51">
        <v>40951</v>
      </c>
      <c r="C11" s="40">
        <v>40939</v>
      </c>
      <c r="D11" s="41">
        <v>40951</v>
      </c>
      <c r="E11" s="42">
        <v>40988</v>
      </c>
      <c r="F11" s="43">
        <v>41007</v>
      </c>
      <c r="G11" s="44">
        <v>41042</v>
      </c>
      <c r="H11" s="45">
        <v>41065</v>
      </c>
      <c r="I11" s="46">
        <v>41112</v>
      </c>
      <c r="J11" s="47">
        <v>41144</v>
      </c>
      <c r="K11" s="45">
        <v>41171</v>
      </c>
      <c r="L11" s="48">
        <v>41210</v>
      </c>
      <c r="M11" s="49">
        <v>41219</v>
      </c>
      <c r="N11" s="42">
        <v>41255</v>
      </c>
      <c r="O11" s="36" t="s">
        <v>89</v>
      </c>
    </row>
    <row r="12" spans="1:15" x14ac:dyDescent="0.25">
      <c r="A12" s="2" t="s">
        <v>90</v>
      </c>
      <c r="B12" s="18">
        <v>-15.7</v>
      </c>
      <c r="C12" s="17">
        <v>-15.7</v>
      </c>
      <c r="D12" s="19">
        <v>-13.5</v>
      </c>
      <c r="E12" s="33">
        <v>-11.9</v>
      </c>
      <c r="F12" s="21">
        <v>-5.2</v>
      </c>
      <c r="G12" s="22">
        <v>-0.2</v>
      </c>
      <c r="H12" s="23">
        <v>3.1</v>
      </c>
      <c r="I12" s="24">
        <v>5.0999999999999996</v>
      </c>
      <c r="J12" s="25">
        <v>5.7</v>
      </c>
      <c r="K12" s="23">
        <v>1</v>
      </c>
      <c r="L12" s="26">
        <v>-5.5</v>
      </c>
      <c r="M12" s="27">
        <v>-6</v>
      </c>
      <c r="N12" s="20">
        <v>-10.6</v>
      </c>
      <c r="O12" s="2" t="s">
        <v>90</v>
      </c>
    </row>
    <row r="13" spans="1:15" ht="15.75" thickBot="1" x14ac:dyDescent="0.3">
      <c r="A13" s="50" t="s">
        <v>89</v>
      </c>
      <c r="B13" s="51">
        <v>39820</v>
      </c>
      <c r="C13" s="52">
        <v>39820</v>
      </c>
      <c r="D13" s="53">
        <v>40951</v>
      </c>
      <c r="E13" s="234">
        <v>38415</v>
      </c>
      <c r="F13" s="55">
        <v>37719</v>
      </c>
      <c r="G13" s="56">
        <v>38490</v>
      </c>
      <c r="H13" s="57">
        <v>38869</v>
      </c>
      <c r="I13" s="58">
        <v>40727</v>
      </c>
      <c r="J13" s="59">
        <v>40786</v>
      </c>
      <c r="K13" s="57">
        <v>37888</v>
      </c>
      <c r="L13" s="60">
        <v>37922</v>
      </c>
      <c r="M13" s="61">
        <v>40511</v>
      </c>
      <c r="N13" s="54">
        <v>40530</v>
      </c>
      <c r="O13" s="50" t="s">
        <v>89</v>
      </c>
    </row>
    <row r="14" spans="1:15" ht="15.75" thickTop="1" x14ac:dyDescent="0.25">
      <c r="A14" s="62" t="s">
        <v>97</v>
      </c>
      <c r="B14" s="272">
        <f>INT(SUM(C14:N14)*100/12)/100</f>
        <v>7.14</v>
      </c>
      <c r="C14" s="64">
        <v>3.8</v>
      </c>
      <c r="D14" s="65">
        <v>-1.5</v>
      </c>
      <c r="E14" s="66">
        <v>4.5999999999999996</v>
      </c>
      <c r="F14" s="67">
        <v>4.5</v>
      </c>
      <c r="G14" s="68">
        <v>8.9</v>
      </c>
      <c r="H14" s="69">
        <v>11.6</v>
      </c>
      <c r="I14" s="70">
        <v>12.9</v>
      </c>
      <c r="J14" s="71">
        <v>14.1</v>
      </c>
      <c r="K14" s="69">
        <v>10.4</v>
      </c>
      <c r="L14" s="72">
        <v>8.6999999999999993</v>
      </c>
      <c r="M14" s="73">
        <v>4.0999999999999996</v>
      </c>
      <c r="N14" s="66">
        <v>3.6</v>
      </c>
      <c r="O14" s="62" t="s">
        <v>97</v>
      </c>
    </row>
    <row r="15" spans="1:15" x14ac:dyDescent="0.25">
      <c r="A15" s="2" t="s">
        <v>98</v>
      </c>
      <c r="B15" s="18">
        <f>INT(SUM(C15:N15)*100/12)/100</f>
        <v>6.44</v>
      </c>
      <c r="C15" s="17">
        <v>1</v>
      </c>
      <c r="D15" s="19">
        <v>1.1000000000000001</v>
      </c>
      <c r="E15" s="20">
        <v>3</v>
      </c>
      <c r="F15" s="21">
        <v>4.5999999999999996</v>
      </c>
      <c r="G15" s="22">
        <v>7.9</v>
      </c>
      <c r="H15" s="23">
        <v>10.4</v>
      </c>
      <c r="I15" s="24">
        <v>12.4</v>
      </c>
      <c r="J15" s="25">
        <v>12.5</v>
      </c>
      <c r="K15" s="23">
        <v>10.7</v>
      </c>
      <c r="L15" s="26">
        <v>7.6</v>
      </c>
      <c r="M15" s="27">
        <v>4.0999999999999996</v>
      </c>
      <c r="N15" s="20">
        <v>2</v>
      </c>
      <c r="O15" s="2" t="s">
        <v>98</v>
      </c>
    </row>
    <row r="16" spans="1:15" x14ac:dyDescent="0.25">
      <c r="A16" s="2" t="s">
        <v>21</v>
      </c>
      <c r="B16" s="18">
        <f t="shared" ref="B16:N16" si="1">B14-B15</f>
        <v>0.69999999999999929</v>
      </c>
      <c r="C16" s="17">
        <f t="shared" si="1"/>
        <v>2.8</v>
      </c>
      <c r="D16" s="19">
        <f t="shared" si="1"/>
        <v>-2.6</v>
      </c>
      <c r="E16" s="20">
        <f t="shared" si="1"/>
        <v>1.5999999999999996</v>
      </c>
      <c r="F16" s="21">
        <f t="shared" si="1"/>
        <v>-9.9999999999999645E-2</v>
      </c>
      <c r="G16" s="22">
        <f t="shared" si="1"/>
        <v>1</v>
      </c>
      <c r="H16" s="23">
        <f t="shared" si="1"/>
        <v>1.1999999999999993</v>
      </c>
      <c r="I16" s="24">
        <f t="shared" si="1"/>
        <v>0.5</v>
      </c>
      <c r="J16" s="25">
        <f t="shared" si="1"/>
        <v>1.5999999999999996</v>
      </c>
      <c r="K16" s="23">
        <f t="shared" si="1"/>
        <v>-0.29999999999999893</v>
      </c>
      <c r="L16" s="26">
        <f t="shared" si="1"/>
        <v>1.0999999999999996</v>
      </c>
      <c r="M16" s="27">
        <f t="shared" si="1"/>
        <v>0</v>
      </c>
      <c r="N16" s="20">
        <f t="shared" si="1"/>
        <v>1.6</v>
      </c>
      <c r="O16" s="2" t="s">
        <v>21</v>
      </c>
    </row>
    <row r="17" spans="1:15" x14ac:dyDescent="0.25">
      <c r="A17" s="2" t="s">
        <v>85</v>
      </c>
      <c r="B17" s="16"/>
      <c r="C17" s="17">
        <v>-5.6</v>
      </c>
      <c r="D17" s="19">
        <v>-7.6</v>
      </c>
      <c r="E17" s="20">
        <v>-0.7</v>
      </c>
      <c r="F17" s="21">
        <v>2.2000000000000002</v>
      </c>
      <c r="G17" s="22">
        <v>5.8</v>
      </c>
      <c r="H17" s="23">
        <v>8.3000000000000007</v>
      </c>
      <c r="I17" s="24">
        <v>11.1</v>
      </c>
      <c r="J17" s="25">
        <v>10.6</v>
      </c>
      <c r="K17" s="23">
        <v>7.6</v>
      </c>
      <c r="L17" s="26">
        <v>5.0999999999999996</v>
      </c>
      <c r="M17" s="27">
        <v>1</v>
      </c>
      <c r="N17" s="20">
        <v>-2.4</v>
      </c>
      <c r="O17" s="2" t="s">
        <v>85</v>
      </c>
    </row>
    <row r="18" spans="1:15" x14ac:dyDescent="0.25">
      <c r="A18" s="2" t="s">
        <v>86</v>
      </c>
      <c r="B18" s="233"/>
      <c r="C18" s="17">
        <v>1963</v>
      </c>
      <c r="D18" s="19">
        <v>1956</v>
      </c>
      <c r="E18" s="20">
        <v>1955</v>
      </c>
      <c r="F18" s="21">
        <v>1954</v>
      </c>
      <c r="G18" s="22">
        <v>2010</v>
      </c>
      <c r="H18" s="23">
        <v>1949</v>
      </c>
      <c r="I18" s="24">
        <v>1984</v>
      </c>
      <c r="J18" s="25">
        <v>1978</v>
      </c>
      <c r="K18" s="23">
        <v>1986</v>
      </c>
      <c r="L18" s="26">
        <v>1947</v>
      </c>
      <c r="M18" s="27">
        <v>1985</v>
      </c>
      <c r="N18" s="20">
        <v>2010</v>
      </c>
      <c r="O18" s="2" t="s">
        <v>86</v>
      </c>
    </row>
    <row r="19" spans="1:15" x14ac:dyDescent="0.25">
      <c r="A19" s="2" t="s">
        <v>87</v>
      </c>
      <c r="B19" s="16"/>
      <c r="C19" s="17">
        <v>5.5</v>
      </c>
      <c r="D19" s="19">
        <v>5.4</v>
      </c>
      <c r="E19" s="20">
        <v>6.4</v>
      </c>
      <c r="F19" s="21">
        <v>7.9</v>
      </c>
      <c r="G19" s="22">
        <v>10.5</v>
      </c>
      <c r="H19" s="23">
        <v>12.5</v>
      </c>
      <c r="I19" s="24">
        <v>15.3</v>
      </c>
      <c r="J19" s="25">
        <v>15.8</v>
      </c>
      <c r="K19" s="23">
        <v>13.6</v>
      </c>
      <c r="L19" s="26">
        <v>11.9</v>
      </c>
      <c r="M19" s="27">
        <v>9.3000000000000007</v>
      </c>
      <c r="N19" s="20">
        <v>6</v>
      </c>
      <c r="O19" s="2" t="s">
        <v>87</v>
      </c>
    </row>
    <row r="20" spans="1:15" x14ac:dyDescent="0.25">
      <c r="A20" s="2" t="s">
        <v>86</v>
      </c>
      <c r="B20" s="233"/>
      <c r="C20" s="17">
        <v>2007</v>
      </c>
      <c r="D20" s="19">
        <v>1990</v>
      </c>
      <c r="E20" s="20">
        <v>1981</v>
      </c>
      <c r="F20" s="21">
        <v>1961</v>
      </c>
      <c r="G20" s="22">
        <v>2000</v>
      </c>
      <c r="H20" s="23">
        <v>2007</v>
      </c>
      <c r="I20" s="24">
        <v>2006</v>
      </c>
      <c r="J20" s="25">
        <v>1997</v>
      </c>
      <c r="K20" s="23" t="s">
        <v>99</v>
      </c>
      <c r="L20" s="26">
        <v>2001</v>
      </c>
      <c r="M20" s="27">
        <v>1994</v>
      </c>
      <c r="N20" s="20">
        <v>1974</v>
      </c>
      <c r="O20" s="2" t="s">
        <v>86</v>
      </c>
    </row>
    <row r="21" spans="1:15" x14ac:dyDescent="0.25">
      <c r="A21" s="3" t="s">
        <v>100</v>
      </c>
      <c r="B21" s="4">
        <v>-11.8</v>
      </c>
      <c r="C21" s="5">
        <v>-3</v>
      </c>
      <c r="D21" s="6">
        <v>-11.8</v>
      </c>
      <c r="E21" s="7">
        <v>0</v>
      </c>
      <c r="F21" s="8">
        <v>-0.9</v>
      </c>
      <c r="G21" s="9">
        <v>2.1</v>
      </c>
      <c r="H21" s="10">
        <v>6.2</v>
      </c>
      <c r="I21" s="11">
        <v>8.6999999999999993</v>
      </c>
      <c r="J21" s="12">
        <v>10.3</v>
      </c>
      <c r="K21" s="10">
        <v>5.4</v>
      </c>
      <c r="L21" s="13">
        <v>0.7</v>
      </c>
      <c r="M21" s="14">
        <v>0.6</v>
      </c>
      <c r="N21" s="7">
        <v>-3.7</v>
      </c>
      <c r="O21" s="3" t="s">
        <v>100</v>
      </c>
    </row>
    <row r="22" spans="1:15" x14ac:dyDescent="0.25">
      <c r="A22" s="36" t="s">
        <v>89</v>
      </c>
      <c r="B22" s="39">
        <v>40951</v>
      </c>
      <c r="C22" s="40">
        <v>40939</v>
      </c>
      <c r="D22" s="41">
        <v>40951</v>
      </c>
      <c r="E22" s="42">
        <v>40989</v>
      </c>
      <c r="F22" s="43">
        <v>41015</v>
      </c>
      <c r="G22" s="44">
        <v>41042</v>
      </c>
      <c r="H22" s="45">
        <v>41065</v>
      </c>
      <c r="I22" s="46">
        <v>41112</v>
      </c>
      <c r="J22" s="47">
        <v>41152</v>
      </c>
      <c r="K22" s="45">
        <v>41182</v>
      </c>
      <c r="L22" s="48">
        <v>41209</v>
      </c>
      <c r="M22" s="49">
        <v>41243</v>
      </c>
      <c r="N22" s="42">
        <v>41256</v>
      </c>
      <c r="O22" s="36" t="s">
        <v>89</v>
      </c>
    </row>
    <row r="23" spans="1:15" x14ac:dyDescent="0.25">
      <c r="A23" s="2" t="s">
        <v>17</v>
      </c>
      <c r="B23" s="18">
        <v>-17.399999999999999</v>
      </c>
      <c r="C23" s="17">
        <v>-17.399999999999999</v>
      </c>
      <c r="D23" s="19">
        <v>-15.2</v>
      </c>
      <c r="E23" s="20">
        <v>-9.8000000000000007</v>
      </c>
      <c r="F23" s="21">
        <v>-3.8</v>
      </c>
      <c r="G23" s="22">
        <v>-1.6</v>
      </c>
      <c r="H23" s="23">
        <v>0</v>
      </c>
      <c r="I23" s="24">
        <v>1.3</v>
      </c>
      <c r="J23" s="25">
        <v>4.9000000000000004</v>
      </c>
      <c r="K23" s="23">
        <v>1.3</v>
      </c>
      <c r="L23" s="26">
        <v>-5</v>
      </c>
      <c r="M23" s="27">
        <v>-8.5</v>
      </c>
      <c r="N23" s="20">
        <v>-14.6</v>
      </c>
      <c r="O23" s="2" t="s">
        <v>17</v>
      </c>
    </row>
    <row r="24" spans="1:15" x14ac:dyDescent="0.25">
      <c r="A24" s="2" t="s">
        <v>89</v>
      </c>
      <c r="B24" s="39">
        <v>31064</v>
      </c>
      <c r="C24" s="74">
        <v>31064</v>
      </c>
      <c r="D24" s="75">
        <v>10637</v>
      </c>
      <c r="E24" s="76">
        <v>38415</v>
      </c>
      <c r="F24" s="77">
        <v>8128</v>
      </c>
      <c r="G24" s="78">
        <v>22038</v>
      </c>
      <c r="H24" s="79">
        <v>12219</v>
      </c>
      <c r="I24" s="80">
        <v>12264</v>
      </c>
      <c r="J24" s="81">
        <v>29095</v>
      </c>
      <c r="K24" s="79">
        <v>29121</v>
      </c>
      <c r="L24" s="82">
        <v>7952</v>
      </c>
      <c r="M24" s="83">
        <v>10169</v>
      </c>
      <c r="N24" s="76">
        <v>13504</v>
      </c>
      <c r="O24" s="2" t="s">
        <v>89</v>
      </c>
    </row>
    <row r="25" spans="1:15" x14ac:dyDescent="0.25">
      <c r="A25" s="84" t="s">
        <v>101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84" t="s">
        <v>101</v>
      </c>
    </row>
    <row r="26" spans="1:15" x14ac:dyDescent="0.25">
      <c r="A26" s="3" t="s">
        <v>102</v>
      </c>
      <c r="B26" s="4">
        <f>INT(SUM(C26:N26)*100/12)/100</f>
        <v>15.26</v>
      </c>
      <c r="C26" s="237">
        <v>8.6999999999999993</v>
      </c>
      <c r="D26" s="238">
        <v>5.07</v>
      </c>
      <c r="E26" s="239">
        <v>14.6</v>
      </c>
      <c r="F26" s="240">
        <v>13.4</v>
      </c>
      <c r="G26" s="241">
        <v>19</v>
      </c>
      <c r="H26" s="242">
        <v>20.6</v>
      </c>
      <c r="I26" s="243">
        <v>22.3</v>
      </c>
      <c r="J26" s="244">
        <v>24.8</v>
      </c>
      <c r="K26" s="242">
        <v>20.7</v>
      </c>
      <c r="L26" s="245">
        <v>15</v>
      </c>
      <c r="M26" s="266">
        <v>10.5</v>
      </c>
      <c r="N26" s="239">
        <v>8.5</v>
      </c>
      <c r="O26" s="3" t="s">
        <v>102</v>
      </c>
    </row>
    <row r="27" spans="1:15" x14ac:dyDescent="0.25">
      <c r="A27" s="2" t="s">
        <v>103</v>
      </c>
      <c r="B27" s="18">
        <f>INT(SUM(C27:N27)*100/12)/100</f>
        <v>15.65</v>
      </c>
      <c r="C27" s="247">
        <v>7.0718181818181813</v>
      </c>
      <c r="D27" s="248">
        <v>8.3472727272727258</v>
      </c>
      <c r="E27" s="249">
        <v>11.852727272727272</v>
      </c>
      <c r="F27" s="250">
        <v>16.601818181818178</v>
      </c>
      <c r="G27" s="251">
        <v>19.045454545454547</v>
      </c>
      <c r="H27" s="252">
        <v>22.09272727272727</v>
      </c>
      <c r="I27" s="253">
        <v>23.743636363636366</v>
      </c>
      <c r="J27" s="254">
        <v>23.563636363636366</v>
      </c>
      <c r="K27" s="252">
        <v>20.970909090909092</v>
      </c>
      <c r="L27" s="255">
        <v>16.438181818181818</v>
      </c>
      <c r="M27" s="256">
        <v>11.238181818181818</v>
      </c>
      <c r="N27" s="249">
        <v>6.8589090909090906</v>
      </c>
      <c r="O27" s="2" t="s">
        <v>103</v>
      </c>
    </row>
    <row r="28" spans="1:15" x14ac:dyDescent="0.25">
      <c r="A28" s="2" t="s">
        <v>21</v>
      </c>
      <c r="B28" s="18">
        <f t="shared" ref="B28:N28" si="2">B26-B27</f>
        <v>-0.39000000000000057</v>
      </c>
      <c r="C28" s="17">
        <f t="shared" si="2"/>
        <v>1.628181818181818</v>
      </c>
      <c r="D28" s="19">
        <f t="shared" si="2"/>
        <v>-3.2772727272727256</v>
      </c>
      <c r="E28" s="20">
        <f t="shared" si="2"/>
        <v>2.747272727272728</v>
      </c>
      <c r="F28" s="21">
        <f t="shared" si="2"/>
        <v>-3.2018181818181777</v>
      </c>
      <c r="G28" s="22">
        <f t="shared" si="2"/>
        <v>-4.5454545454546746E-2</v>
      </c>
      <c r="H28" s="23">
        <f t="shared" si="2"/>
        <v>-1.4927272727272687</v>
      </c>
      <c r="I28" s="24">
        <f t="shared" si="2"/>
        <v>-1.4436363636363652</v>
      </c>
      <c r="J28" s="25">
        <f t="shared" si="2"/>
        <v>1.2363636363636346</v>
      </c>
      <c r="K28" s="23">
        <f t="shared" si="2"/>
        <v>-0.27090909090909321</v>
      </c>
      <c r="L28" s="26">
        <f t="shared" si="2"/>
        <v>-1.4381818181818176</v>
      </c>
      <c r="M28" s="27">
        <f t="shared" si="2"/>
        <v>-0.73818181818181827</v>
      </c>
      <c r="N28" s="20">
        <f t="shared" si="2"/>
        <v>1.6410909090909094</v>
      </c>
      <c r="O28" s="2" t="s">
        <v>21</v>
      </c>
    </row>
    <row r="29" spans="1:15" x14ac:dyDescent="0.25">
      <c r="A29" s="2" t="s">
        <v>104</v>
      </c>
      <c r="B29" s="18">
        <v>14.98</v>
      </c>
      <c r="C29" s="17">
        <v>3.15</v>
      </c>
      <c r="D29" s="19">
        <v>5.07</v>
      </c>
      <c r="E29" s="20">
        <v>9.8000000000000007</v>
      </c>
      <c r="F29" s="21">
        <v>12.9</v>
      </c>
      <c r="G29" s="22">
        <v>17</v>
      </c>
      <c r="H29" s="23">
        <v>20</v>
      </c>
      <c r="I29" s="24">
        <v>21.9</v>
      </c>
      <c r="J29" s="25">
        <v>21.6</v>
      </c>
      <c r="K29" s="23">
        <v>18.100000000000001</v>
      </c>
      <c r="L29" s="26">
        <v>13.5</v>
      </c>
      <c r="M29" s="27">
        <v>9.4</v>
      </c>
      <c r="N29" s="20">
        <v>2.39</v>
      </c>
      <c r="O29" s="2" t="s">
        <v>104</v>
      </c>
    </row>
    <row r="30" spans="1:15" x14ac:dyDescent="0.25">
      <c r="A30" s="2" t="s">
        <v>86</v>
      </c>
      <c r="B30" s="231">
        <v>2001</v>
      </c>
      <c r="C30" s="17">
        <v>2010</v>
      </c>
      <c r="D30" s="19">
        <v>2012</v>
      </c>
      <c r="E30" s="20">
        <v>2006</v>
      </c>
      <c r="F30" s="21">
        <v>2001</v>
      </c>
      <c r="G30" s="22">
        <v>2002</v>
      </c>
      <c r="H30" s="23">
        <v>2002</v>
      </c>
      <c r="I30" s="24">
        <v>2002</v>
      </c>
      <c r="J30" s="25">
        <v>2006</v>
      </c>
      <c r="K30" s="23">
        <v>2001</v>
      </c>
      <c r="L30" s="26">
        <v>2003</v>
      </c>
      <c r="M30" s="27">
        <v>2010</v>
      </c>
      <c r="N30" s="20">
        <v>2010</v>
      </c>
      <c r="O30" s="2" t="s">
        <v>86</v>
      </c>
    </row>
    <row r="31" spans="1:15" x14ac:dyDescent="0.25">
      <c r="A31" s="2" t="s">
        <v>105</v>
      </c>
      <c r="B31" s="18">
        <v>16.64</v>
      </c>
      <c r="C31" s="17">
        <v>10.3</v>
      </c>
      <c r="D31" s="19">
        <v>10.8</v>
      </c>
      <c r="E31" s="20">
        <v>14.1</v>
      </c>
      <c r="F31" s="21">
        <v>20.8</v>
      </c>
      <c r="G31" s="22">
        <v>22.1</v>
      </c>
      <c r="H31" s="23">
        <v>23.5</v>
      </c>
      <c r="I31" s="24">
        <v>28.9</v>
      </c>
      <c r="J31" s="25">
        <v>26.9</v>
      </c>
      <c r="K31" s="23">
        <v>23.8</v>
      </c>
      <c r="L31" s="26">
        <v>19.2</v>
      </c>
      <c r="M31" s="27">
        <v>13.1</v>
      </c>
      <c r="N31" s="20">
        <v>10.199999999999999</v>
      </c>
      <c r="O31" s="2" t="s">
        <v>105</v>
      </c>
    </row>
    <row r="32" spans="1:15" x14ac:dyDescent="0.25">
      <c r="A32" s="2" t="s">
        <v>86</v>
      </c>
      <c r="B32" s="231">
        <v>2011</v>
      </c>
      <c r="C32" s="17">
        <v>2007</v>
      </c>
      <c r="D32" s="19">
        <v>2008</v>
      </c>
      <c r="E32" s="20">
        <v>2003</v>
      </c>
      <c r="F32" s="21">
        <v>2007</v>
      </c>
      <c r="G32" s="22">
        <v>2008</v>
      </c>
      <c r="H32" s="23">
        <v>2005</v>
      </c>
      <c r="I32" s="24">
        <v>2006</v>
      </c>
      <c r="J32" s="25">
        <v>2003</v>
      </c>
      <c r="K32" s="23">
        <v>2006</v>
      </c>
      <c r="L32" s="26">
        <v>2005</v>
      </c>
      <c r="M32" s="27">
        <v>2006</v>
      </c>
      <c r="N32" s="20">
        <v>2011</v>
      </c>
      <c r="O32" s="2" t="s">
        <v>86</v>
      </c>
    </row>
    <row r="33" spans="1:15" x14ac:dyDescent="0.25">
      <c r="A33" s="3" t="s">
        <v>106</v>
      </c>
      <c r="B33" s="4">
        <v>32.4</v>
      </c>
      <c r="C33" s="5">
        <v>14.3</v>
      </c>
      <c r="D33" s="6">
        <v>12.5</v>
      </c>
      <c r="E33" s="7">
        <v>21.3</v>
      </c>
      <c r="F33" s="8">
        <v>19.399999999999999</v>
      </c>
      <c r="G33" s="9">
        <v>28.3</v>
      </c>
      <c r="H33" s="10">
        <v>30.6</v>
      </c>
      <c r="I33" s="11">
        <v>31.2</v>
      </c>
      <c r="J33" s="12">
        <v>32.4</v>
      </c>
      <c r="K33" s="10">
        <v>30.6</v>
      </c>
      <c r="L33" s="13">
        <v>23.1</v>
      </c>
      <c r="M33" s="14">
        <v>13.7</v>
      </c>
      <c r="N33" s="7">
        <v>14</v>
      </c>
      <c r="O33" s="3" t="s">
        <v>106</v>
      </c>
    </row>
    <row r="34" spans="1:15" x14ac:dyDescent="0.25">
      <c r="A34" s="36" t="s">
        <v>89</v>
      </c>
      <c r="B34" s="39">
        <v>41139</v>
      </c>
      <c r="C34" s="40">
        <v>40909</v>
      </c>
      <c r="D34" s="41">
        <v>40968</v>
      </c>
      <c r="E34" s="42">
        <v>40991</v>
      </c>
      <c r="F34" s="43">
        <v>41029</v>
      </c>
      <c r="G34" s="44">
        <v>41053</v>
      </c>
      <c r="H34" s="45">
        <v>41088</v>
      </c>
      <c r="I34" s="46">
        <v>41116</v>
      </c>
      <c r="J34" s="47">
        <v>41139</v>
      </c>
      <c r="K34" s="45">
        <v>41161</v>
      </c>
      <c r="L34" s="48">
        <v>41204</v>
      </c>
      <c r="M34" s="49">
        <v>41237</v>
      </c>
      <c r="N34" s="42">
        <v>41265</v>
      </c>
      <c r="O34" s="36" t="s">
        <v>89</v>
      </c>
    </row>
    <row r="35" spans="1:15" x14ac:dyDescent="0.25">
      <c r="A35" s="2" t="s">
        <v>107</v>
      </c>
      <c r="B35" s="18">
        <v>37.799999999999997</v>
      </c>
      <c r="C35" s="17">
        <v>14.5</v>
      </c>
      <c r="D35" s="19">
        <v>18.2</v>
      </c>
      <c r="E35" s="33">
        <v>22.3</v>
      </c>
      <c r="F35" s="21">
        <v>27.7</v>
      </c>
      <c r="G35" s="22">
        <v>32</v>
      </c>
      <c r="H35" s="23">
        <v>36.4</v>
      </c>
      <c r="I35" s="24">
        <v>36.4</v>
      </c>
      <c r="J35" s="85">
        <v>37.799999999999997</v>
      </c>
      <c r="K35" s="23">
        <v>30.6</v>
      </c>
      <c r="L35" s="26">
        <v>28.8</v>
      </c>
      <c r="M35" s="27">
        <v>18.8</v>
      </c>
      <c r="N35" s="20">
        <v>15.4</v>
      </c>
      <c r="O35" s="2" t="s">
        <v>107</v>
      </c>
    </row>
    <row r="36" spans="1:15" ht="15.75" thickBot="1" x14ac:dyDescent="0.3">
      <c r="A36" s="50" t="s">
        <v>89</v>
      </c>
      <c r="B36" s="51">
        <v>37843</v>
      </c>
      <c r="C36" s="52" t="s">
        <v>108</v>
      </c>
      <c r="D36" s="53">
        <v>38021</v>
      </c>
      <c r="E36" s="234">
        <v>38427</v>
      </c>
      <c r="F36" s="55">
        <v>40656</v>
      </c>
      <c r="G36" s="56">
        <v>38499</v>
      </c>
      <c r="H36" s="57">
        <v>40721</v>
      </c>
      <c r="I36" s="58">
        <v>38917</v>
      </c>
      <c r="J36" s="214">
        <v>37843</v>
      </c>
      <c r="K36" s="57">
        <v>40064</v>
      </c>
      <c r="L36" s="60">
        <v>40817</v>
      </c>
      <c r="M36" s="61">
        <v>38659</v>
      </c>
      <c r="N36" s="54">
        <v>39056</v>
      </c>
      <c r="O36" s="50" t="s">
        <v>89</v>
      </c>
    </row>
    <row r="37" spans="1:15" ht="15.75" thickTop="1" x14ac:dyDescent="0.25">
      <c r="A37" s="86" t="s">
        <v>112</v>
      </c>
      <c r="B37" s="63">
        <f>INT(SUM(C37:N37)*100/12)/100</f>
        <v>14.11</v>
      </c>
      <c r="C37" s="64">
        <v>8.4</v>
      </c>
      <c r="D37" s="65">
        <v>4.2</v>
      </c>
      <c r="E37" s="66">
        <v>13.2</v>
      </c>
      <c r="F37" s="67">
        <v>11.9</v>
      </c>
      <c r="G37" s="68">
        <v>16.899999999999999</v>
      </c>
      <c r="H37" s="69">
        <v>18.899999999999999</v>
      </c>
      <c r="I37" s="70">
        <v>20.9</v>
      </c>
      <c r="J37" s="71">
        <v>23.4</v>
      </c>
      <c r="K37" s="69">
        <v>19.3</v>
      </c>
      <c r="L37" s="72">
        <v>14.3</v>
      </c>
      <c r="M37" s="73">
        <v>9.6</v>
      </c>
      <c r="N37" s="66">
        <v>8.4</v>
      </c>
      <c r="O37" s="86" t="s">
        <v>112</v>
      </c>
    </row>
    <row r="38" spans="1:15" x14ac:dyDescent="0.25">
      <c r="A38" s="2" t="s">
        <v>113</v>
      </c>
      <c r="B38" s="18">
        <f>INT(SUM(C38:N38)*100/12)/100</f>
        <v>13.79</v>
      </c>
      <c r="C38" s="17">
        <v>5.9</v>
      </c>
      <c r="D38" s="19">
        <v>6.9</v>
      </c>
      <c r="E38" s="20">
        <v>10.1</v>
      </c>
      <c r="F38" s="21">
        <v>13</v>
      </c>
      <c r="G38" s="22">
        <v>16.8</v>
      </c>
      <c r="H38" s="23">
        <v>19.3</v>
      </c>
      <c r="I38" s="24">
        <v>21.4</v>
      </c>
      <c r="J38" s="25">
        <v>21.6</v>
      </c>
      <c r="K38" s="23">
        <v>19.2</v>
      </c>
      <c r="L38" s="26">
        <v>14.9</v>
      </c>
      <c r="M38" s="27">
        <v>9.6</v>
      </c>
      <c r="N38" s="20">
        <v>6.8</v>
      </c>
      <c r="O38" s="2" t="s">
        <v>113</v>
      </c>
    </row>
    <row r="39" spans="1:15" x14ac:dyDescent="0.25">
      <c r="A39" s="2" t="s">
        <v>21</v>
      </c>
      <c r="B39" s="18">
        <f t="shared" ref="B39:N39" si="3">B37-B38</f>
        <v>0.32000000000000028</v>
      </c>
      <c r="C39" s="17">
        <f t="shared" si="3"/>
        <v>2.5</v>
      </c>
      <c r="D39" s="19">
        <f t="shared" si="3"/>
        <v>-2.7</v>
      </c>
      <c r="E39" s="20">
        <f t="shared" si="3"/>
        <v>3.0999999999999996</v>
      </c>
      <c r="F39" s="21">
        <f t="shared" si="3"/>
        <v>-1.0999999999999996</v>
      </c>
      <c r="G39" s="22">
        <f t="shared" si="3"/>
        <v>9.9999999999997868E-2</v>
      </c>
      <c r="H39" s="23">
        <f t="shared" si="3"/>
        <v>-0.40000000000000213</v>
      </c>
      <c r="I39" s="24">
        <f t="shared" si="3"/>
        <v>-0.5</v>
      </c>
      <c r="J39" s="25">
        <f t="shared" si="3"/>
        <v>1.7999999999999972</v>
      </c>
      <c r="K39" s="23">
        <f t="shared" si="3"/>
        <v>0.10000000000000142</v>
      </c>
      <c r="L39" s="26">
        <f t="shared" si="3"/>
        <v>-0.59999999999999964</v>
      </c>
      <c r="M39" s="27">
        <f t="shared" si="3"/>
        <v>0</v>
      </c>
      <c r="N39" s="20">
        <f t="shared" si="3"/>
        <v>1.6000000000000005</v>
      </c>
      <c r="O39" s="2" t="s">
        <v>21</v>
      </c>
    </row>
    <row r="40" spans="1:15" x14ac:dyDescent="0.25">
      <c r="A40" s="2" t="s">
        <v>104</v>
      </c>
      <c r="B40" s="16"/>
      <c r="C40" s="17">
        <v>-0.6</v>
      </c>
      <c r="D40" s="19">
        <v>0.5</v>
      </c>
      <c r="E40" s="20">
        <v>6.6</v>
      </c>
      <c r="F40" s="21">
        <v>9.3000000000000007</v>
      </c>
      <c r="G40" s="22">
        <v>13.1</v>
      </c>
      <c r="H40" s="23">
        <v>16.3</v>
      </c>
      <c r="I40" s="24">
        <v>18.100000000000001</v>
      </c>
      <c r="J40" s="25">
        <v>18.7</v>
      </c>
      <c r="K40" s="23">
        <v>16.3</v>
      </c>
      <c r="L40" s="26">
        <v>10</v>
      </c>
      <c r="M40" s="27">
        <v>6.1</v>
      </c>
      <c r="N40" s="20">
        <v>2.2000000000000002</v>
      </c>
      <c r="O40" s="2" t="s">
        <v>104</v>
      </c>
    </row>
    <row r="41" spans="1:15" x14ac:dyDescent="0.25">
      <c r="A41" s="2" t="s">
        <v>86</v>
      </c>
      <c r="B41" s="233"/>
      <c r="C41" s="17">
        <v>1963</v>
      </c>
      <c r="D41" s="19">
        <v>1956</v>
      </c>
      <c r="E41" s="20">
        <v>1970</v>
      </c>
      <c r="F41" s="21">
        <v>1986</v>
      </c>
      <c r="G41" s="22">
        <v>1984</v>
      </c>
      <c r="H41" s="23">
        <v>1991</v>
      </c>
      <c r="I41" s="24">
        <v>1965</v>
      </c>
      <c r="J41" s="25">
        <v>1963</v>
      </c>
      <c r="K41" s="23">
        <v>1986</v>
      </c>
      <c r="L41" s="26">
        <v>1974</v>
      </c>
      <c r="M41" s="27">
        <v>1993</v>
      </c>
      <c r="N41" s="20">
        <v>2010</v>
      </c>
      <c r="O41" s="2" t="s">
        <v>86</v>
      </c>
    </row>
    <row r="42" spans="1:15" x14ac:dyDescent="0.25">
      <c r="A42" s="2" t="s">
        <v>105</v>
      </c>
      <c r="B42" s="16"/>
      <c r="C42" s="17">
        <v>9.9</v>
      </c>
      <c r="D42" s="19">
        <v>11.9</v>
      </c>
      <c r="E42" s="20">
        <v>14.8</v>
      </c>
      <c r="F42" s="21">
        <v>16.8</v>
      </c>
      <c r="G42" s="22">
        <v>20.9</v>
      </c>
      <c r="H42" s="23">
        <v>23.9</v>
      </c>
      <c r="I42" s="24">
        <v>27.3</v>
      </c>
      <c r="J42" s="25">
        <v>27.9</v>
      </c>
      <c r="K42" s="23">
        <v>23.9</v>
      </c>
      <c r="L42" s="26">
        <v>18.100000000000001</v>
      </c>
      <c r="M42" s="27">
        <v>13.1</v>
      </c>
      <c r="N42" s="20">
        <v>10</v>
      </c>
      <c r="O42" s="2" t="s">
        <v>105</v>
      </c>
    </row>
    <row r="43" spans="1:15" x14ac:dyDescent="0.25">
      <c r="A43" s="2" t="s">
        <v>86</v>
      </c>
      <c r="B43" s="233"/>
      <c r="C43" s="17">
        <v>2007</v>
      </c>
      <c r="D43" s="19">
        <v>1990</v>
      </c>
      <c r="E43" s="20">
        <v>1948</v>
      </c>
      <c r="F43" s="21">
        <v>1949</v>
      </c>
      <c r="G43" s="22">
        <v>1947</v>
      </c>
      <c r="H43" s="23">
        <v>1976</v>
      </c>
      <c r="I43" s="24">
        <v>2006</v>
      </c>
      <c r="J43" s="25">
        <v>1947</v>
      </c>
      <c r="K43" s="23">
        <v>1959</v>
      </c>
      <c r="L43" s="26">
        <v>2001</v>
      </c>
      <c r="M43" s="27">
        <v>1994</v>
      </c>
      <c r="N43" s="20">
        <v>1974</v>
      </c>
      <c r="O43" s="2" t="s">
        <v>86</v>
      </c>
    </row>
    <row r="44" spans="1:15" x14ac:dyDescent="0.25">
      <c r="A44" s="3" t="s">
        <v>106</v>
      </c>
      <c r="B44" s="4">
        <v>30.4</v>
      </c>
      <c r="C44" s="5">
        <v>13.8</v>
      </c>
      <c r="D44" s="6">
        <v>12</v>
      </c>
      <c r="E44" s="7">
        <v>20.399999999999999</v>
      </c>
      <c r="F44" s="8">
        <v>18.399999999999999</v>
      </c>
      <c r="G44" s="9">
        <v>26.1</v>
      </c>
      <c r="H44" s="10">
        <v>29.1</v>
      </c>
      <c r="I44" s="11">
        <v>30.1</v>
      </c>
      <c r="J44" s="12">
        <v>30.4</v>
      </c>
      <c r="K44" s="10">
        <v>29.7</v>
      </c>
      <c r="L44" s="13">
        <v>23.3</v>
      </c>
      <c r="M44" s="14">
        <v>13.5</v>
      </c>
      <c r="N44" s="7">
        <v>14</v>
      </c>
      <c r="O44" s="3" t="s">
        <v>106</v>
      </c>
    </row>
    <row r="45" spans="1:15" x14ac:dyDescent="0.25">
      <c r="A45" s="36" t="s">
        <v>89</v>
      </c>
      <c r="B45" s="39">
        <v>41140</v>
      </c>
      <c r="C45" s="40">
        <v>40909</v>
      </c>
      <c r="D45" s="41">
        <v>40968</v>
      </c>
      <c r="E45" s="42">
        <v>40994</v>
      </c>
      <c r="F45" s="43">
        <v>41029</v>
      </c>
      <c r="G45" s="44">
        <v>41054</v>
      </c>
      <c r="H45" s="45">
        <v>41088</v>
      </c>
      <c r="I45" s="46">
        <v>41116</v>
      </c>
      <c r="J45" s="47">
        <v>41140</v>
      </c>
      <c r="K45" s="45">
        <v>41161</v>
      </c>
      <c r="L45" s="48">
        <v>41204</v>
      </c>
      <c r="M45" s="49">
        <v>41237</v>
      </c>
      <c r="N45" s="42">
        <v>41265</v>
      </c>
      <c r="O45" s="36" t="s">
        <v>89</v>
      </c>
    </row>
    <row r="46" spans="1:15" x14ac:dyDescent="0.25">
      <c r="A46" s="2" t="s">
        <v>22</v>
      </c>
      <c r="B46" s="18">
        <v>37.799999999999997</v>
      </c>
      <c r="C46" s="17">
        <v>17.2</v>
      </c>
      <c r="D46" s="19">
        <v>19.899999999999999</v>
      </c>
      <c r="E46" s="20">
        <v>22.9</v>
      </c>
      <c r="F46" s="21">
        <v>29.3</v>
      </c>
      <c r="G46" s="22">
        <v>32.4</v>
      </c>
      <c r="H46" s="23">
        <v>35</v>
      </c>
      <c r="I46" s="24">
        <v>37.799999999999997</v>
      </c>
      <c r="J46" s="85">
        <v>37.299999999999997</v>
      </c>
      <c r="K46" s="23">
        <v>32.799999999999997</v>
      </c>
      <c r="L46" s="26">
        <v>27.8</v>
      </c>
      <c r="M46" s="27">
        <v>21.8</v>
      </c>
      <c r="N46" s="20">
        <v>16.100000000000001</v>
      </c>
      <c r="O46" s="2" t="s">
        <v>22</v>
      </c>
    </row>
    <row r="47" spans="1:15" x14ac:dyDescent="0.25">
      <c r="A47" s="2" t="s">
        <v>89</v>
      </c>
      <c r="B47" s="39">
        <v>19176</v>
      </c>
      <c r="C47" s="74">
        <v>13159</v>
      </c>
      <c r="D47" s="75">
        <v>18311</v>
      </c>
      <c r="E47" s="76">
        <v>19443</v>
      </c>
      <c r="F47" s="77">
        <v>18004</v>
      </c>
      <c r="G47" s="78">
        <v>19504</v>
      </c>
      <c r="H47" s="23">
        <v>1947</v>
      </c>
      <c r="I47" s="80">
        <v>19176</v>
      </c>
      <c r="J47" s="47">
        <v>37843</v>
      </c>
      <c r="K47" s="79">
        <v>18145</v>
      </c>
      <c r="L47" s="82">
        <v>40817</v>
      </c>
      <c r="M47" s="83">
        <v>10169</v>
      </c>
      <c r="N47" s="76">
        <v>36867</v>
      </c>
      <c r="O47" s="2" t="s">
        <v>89</v>
      </c>
    </row>
    <row r="48" spans="1:15" x14ac:dyDescent="0.25">
      <c r="A48" s="15" t="s">
        <v>114</v>
      </c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 t="s">
        <v>114</v>
      </c>
    </row>
    <row r="49" spans="1:15" x14ac:dyDescent="0.25">
      <c r="A49" s="3" t="s">
        <v>115</v>
      </c>
      <c r="B49" s="4">
        <f>INT(SUM(C49:N49)*100/12)/100</f>
        <v>11.03</v>
      </c>
      <c r="C49" s="237">
        <f t="shared" ref="C49:N50" si="4">(C3+C26)/2</f>
        <v>5.8049999999999997</v>
      </c>
      <c r="D49" s="238">
        <f t="shared" si="4"/>
        <v>1.4850000000000001</v>
      </c>
      <c r="E49" s="239">
        <f t="shared" si="4"/>
        <v>9.1999999999999993</v>
      </c>
      <c r="F49" s="240">
        <f t="shared" si="4"/>
        <v>8.7650000000000006</v>
      </c>
      <c r="G49" s="241">
        <f t="shared" si="4"/>
        <v>13.905000000000001</v>
      </c>
      <c r="H49" s="242">
        <f t="shared" si="4"/>
        <v>16.100000000000001</v>
      </c>
      <c r="I49" s="243">
        <f t="shared" si="4"/>
        <v>17.5</v>
      </c>
      <c r="J49" s="244">
        <f t="shared" si="4"/>
        <v>19.3</v>
      </c>
      <c r="K49" s="242">
        <f t="shared" si="4"/>
        <v>15.07</v>
      </c>
      <c r="L49" s="245">
        <f t="shared" si="4"/>
        <v>11.745000000000001</v>
      </c>
      <c r="M49" s="266">
        <f t="shared" si="4"/>
        <v>7.7750000000000004</v>
      </c>
      <c r="N49" s="267">
        <f t="shared" si="4"/>
        <v>5.8</v>
      </c>
      <c r="O49" s="3" t="s">
        <v>115</v>
      </c>
    </row>
    <row r="50" spans="1:15" x14ac:dyDescent="0.25">
      <c r="A50" s="30" t="s">
        <v>116</v>
      </c>
      <c r="B50" s="18">
        <f>INT(SUM(C50:N50)*100/12)/100</f>
        <v>11.34</v>
      </c>
      <c r="C50" s="247">
        <f t="shared" si="4"/>
        <v>4.4125454545454543</v>
      </c>
      <c r="D50" s="248">
        <f t="shared" si="4"/>
        <v>5.210772727272726</v>
      </c>
      <c r="E50" s="249">
        <f t="shared" si="4"/>
        <v>7.503636363636363</v>
      </c>
      <c r="F50" s="250">
        <f t="shared" si="4"/>
        <v>10.887272727272725</v>
      </c>
      <c r="G50" s="251">
        <f t="shared" si="4"/>
        <v>13.739545454545455</v>
      </c>
      <c r="H50" s="252">
        <f t="shared" si="4"/>
        <v>16.75</v>
      </c>
      <c r="I50" s="253">
        <f t="shared" si="4"/>
        <v>18.521818181818183</v>
      </c>
      <c r="J50" s="254">
        <f t="shared" si="4"/>
        <v>18.435454545454547</v>
      </c>
      <c r="K50" s="252">
        <f t="shared" si="4"/>
        <v>15.767727272727274</v>
      </c>
      <c r="L50" s="255">
        <f t="shared" si="4"/>
        <v>12.562272727272727</v>
      </c>
      <c r="M50" s="256">
        <f t="shared" si="4"/>
        <v>8.1390909090909087</v>
      </c>
      <c r="N50" s="249">
        <f t="shared" si="4"/>
        <v>4.261318181818182</v>
      </c>
      <c r="O50" s="30" t="s">
        <v>116</v>
      </c>
    </row>
    <row r="51" spans="1:15" x14ac:dyDescent="0.25">
      <c r="A51" s="30" t="s">
        <v>21</v>
      </c>
      <c r="B51" s="18">
        <f t="shared" ref="B51:N51" si="5">B49-B50</f>
        <v>-0.3100000000000005</v>
      </c>
      <c r="C51" s="17">
        <f t="shared" si="5"/>
        <v>1.3924545454545454</v>
      </c>
      <c r="D51" s="19">
        <f t="shared" si="5"/>
        <v>-3.7257727272727257</v>
      </c>
      <c r="E51" s="20">
        <f t="shared" si="5"/>
        <v>1.6963636363636363</v>
      </c>
      <c r="F51" s="21">
        <f t="shared" si="5"/>
        <v>-2.1222727272727244</v>
      </c>
      <c r="G51" s="22">
        <f t="shared" si="5"/>
        <v>0.16545454545454596</v>
      </c>
      <c r="H51" s="23">
        <f t="shared" si="5"/>
        <v>-0.64999999999999858</v>
      </c>
      <c r="I51" s="24">
        <f t="shared" si="5"/>
        <v>-1.0218181818181833</v>
      </c>
      <c r="J51" s="25">
        <f t="shared" si="5"/>
        <v>0.8645454545454534</v>
      </c>
      <c r="K51" s="23">
        <f t="shared" si="5"/>
        <v>-0.69772727272727408</v>
      </c>
      <c r="L51" s="26">
        <f t="shared" si="5"/>
        <v>-0.81727272727272648</v>
      </c>
      <c r="M51" s="27">
        <f t="shared" si="5"/>
        <v>-0.36409090909090835</v>
      </c>
      <c r="N51" s="20">
        <f t="shared" si="5"/>
        <v>1.5386818181818178</v>
      </c>
      <c r="O51" s="30" t="s">
        <v>21</v>
      </c>
    </row>
    <row r="52" spans="1:15" x14ac:dyDescent="0.25">
      <c r="A52" s="30" t="s">
        <v>117</v>
      </c>
      <c r="B52" s="18">
        <v>10.11</v>
      </c>
      <c r="C52" s="17">
        <v>0.60499999999999998</v>
      </c>
      <c r="D52" s="19">
        <v>1.4850000000000001</v>
      </c>
      <c r="E52" s="20">
        <v>5.91</v>
      </c>
      <c r="F52" s="21">
        <v>8.34</v>
      </c>
      <c r="G52" s="22">
        <v>11.5</v>
      </c>
      <c r="H52" s="23">
        <v>15.45</v>
      </c>
      <c r="I52" s="24">
        <v>16.8</v>
      </c>
      <c r="J52" s="25">
        <v>17.350000000000001</v>
      </c>
      <c r="K52" s="23">
        <v>13.94</v>
      </c>
      <c r="L52" s="26">
        <v>8.9600000000000009</v>
      </c>
      <c r="M52" s="27">
        <v>6.7850000000000001</v>
      </c>
      <c r="N52" s="20">
        <v>-5.5E-2</v>
      </c>
      <c r="O52" s="30" t="s">
        <v>117</v>
      </c>
    </row>
    <row r="53" spans="1:15" x14ac:dyDescent="0.25">
      <c r="A53" s="30" t="s">
        <v>86</v>
      </c>
      <c r="B53" s="18">
        <v>2010</v>
      </c>
      <c r="C53" s="17">
        <v>2010</v>
      </c>
      <c r="D53" s="19">
        <v>2012</v>
      </c>
      <c r="E53" s="20">
        <v>2006</v>
      </c>
      <c r="F53" s="21">
        <v>2001</v>
      </c>
      <c r="G53" s="22">
        <v>2010</v>
      </c>
      <c r="H53" s="23">
        <v>2002</v>
      </c>
      <c r="I53" s="24">
        <v>2011</v>
      </c>
      <c r="J53" s="25">
        <v>2006</v>
      </c>
      <c r="K53" s="23">
        <v>2001</v>
      </c>
      <c r="L53" s="26">
        <v>2003</v>
      </c>
      <c r="M53" s="27">
        <v>2010</v>
      </c>
      <c r="N53" s="20">
        <v>2010</v>
      </c>
      <c r="O53" s="30" t="s">
        <v>86</v>
      </c>
    </row>
    <row r="54" spans="1:15" x14ac:dyDescent="0.25">
      <c r="A54" s="30" t="s">
        <v>118</v>
      </c>
      <c r="B54" s="18">
        <v>12.15</v>
      </c>
      <c r="C54" s="17">
        <v>7.88</v>
      </c>
      <c r="D54" s="19">
        <v>7.84</v>
      </c>
      <c r="E54" s="20">
        <v>8.66</v>
      </c>
      <c r="F54" s="21">
        <v>13.68</v>
      </c>
      <c r="G54" s="22">
        <v>16.3</v>
      </c>
      <c r="H54" s="23">
        <v>17.600000000000001</v>
      </c>
      <c r="I54" s="24">
        <v>22.1</v>
      </c>
      <c r="J54" s="25">
        <v>20.350000000000001</v>
      </c>
      <c r="K54" s="23">
        <v>18.850000000000001</v>
      </c>
      <c r="L54" s="26">
        <v>15.5</v>
      </c>
      <c r="M54" s="27">
        <v>9.32</v>
      </c>
      <c r="N54" s="20">
        <v>7.2850000000000001</v>
      </c>
      <c r="O54" s="30" t="s">
        <v>118</v>
      </c>
    </row>
    <row r="55" spans="1:15" ht="15.75" thickBot="1" x14ac:dyDescent="0.3">
      <c r="A55" s="88" t="s">
        <v>86</v>
      </c>
      <c r="B55" s="89">
        <v>2011</v>
      </c>
      <c r="C55" s="90">
        <v>2007</v>
      </c>
      <c r="D55" s="91">
        <v>2002</v>
      </c>
      <c r="E55" s="92">
        <v>2003</v>
      </c>
      <c r="F55" s="93">
        <v>2011</v>
      </c>
      <c r="G55" s="94">
        <v>2008</v>
      </c>
      <c r="H55" s="95">
        <v>2005</v>
      </c>
      <c r="I55" s="96">
        <v>2006</v>
      </c>
      <c r="J55" s="97">
        <v>2003</v>
      </c>
      <c r="K55" s="95">
        <v>2006</v>
      </c>
      <c r="L55" s="98">
        <v>2005</v>
      </c>
      <c r="M55" s="99">
        <v>2006</v>
      </c>
      <c r="N55" s="92">
        <v>2011</v>
      </c>
      <c r="O55" s="88" t="s">
        <v>86</v>
      </c>
    </row>
    <row r="56" spans="1:15" ht="15.75" thickTop="1" x14ac:dyDescent="0.25">
      <c r="A56" s="100" t="s">
        <v>119</v>
      </c>
      <c r="B56" s="63">
        <f>INT(SUM(C56:N56)*100/12)/100</f>
        <v>10.62</v>
      </c>
      <c r="C56" s="257">
        <f t="shared" ref="C56:N57" si="6">(C14+C37)/2</f>
        <v>6.1</v>
      </c>
      <c r="D56" s="258">
        <f t="shared" si="6"/>
        <v>1.35</v>
      </c>
      <c r="E56" s="259">
        <f t="shared" si="6"/>
        <v>8.8999999999999986</v>
      </c>
      <c r="F56" s="260">
        <f t="shared" si="6"/>
        <v>8.1999999999999993</v>
      </c>
      <c r="G56" s="261">
        <f t="shared" si="6"/>
        <v>12.899999999999999</v>
      </c>
      <c r="H56" s="262">
        <f t="shared" si="6"/>
        <v>15.25</v>
      </c>
      <c r="I56" s="263">
        <f t="shared" si="6"/>
        <v>16.899999999999999</v>
      </c>
      <c r="J56" s="264">
        <f t="shared" si="6"/>
        <v>18.75</v>
      </c>
      <c r="K56" s="262">
        <f t="shared" si="6"/>
        <v>14.850000000000001</v>
      </c>
      <c r="L56" s="265">
        <f t="shared" si="6"/>
        <v>11.5</v>
      </c>
      <c r="M56" s="246">
        <f t="shared" si="6"/>
        <v>6.85</v>
      </c>
      <c r="N56" s="259">
        <f t="shared" si="6"/>
        <v>6</v>
      </c>
      <c r="O56" s="100" t="s">
        <v>119</v>
      </c>
    </row>
    <row r="57" spans="1:15" x14ac:dyDescent="0.25">
      <c r="A57" s="2" t="s">
        <v>120</v>
      </c>
      <c r="B57" s="18">
        <f>INT(SUM(C57:N57)*100/12)/100</f>
        <v>10.11</v>
      </c>
      <c r="C57" s="247">
        <f t="shared" si="6"/>
        <v>3.45</v>
      </c>
      <c r="D57" s="248">
        <f t="shared" si="6"/>
        <v>4</v>
      </c>
      <c r="E57" s="249">
        <f t="shared" si="6"/>
        <v>6.55</v>
      </c>
      <c r="F57" s="250">
        <f t="shared" si="6"/>
        <v>8.8000000000000007</v>
      </c>
      <c r="G57" s="251">
        <f t="shared" si="6"/>
        <v>12.350000000000001</v>
      </c>
      <c r="H57" s="252">
        <f t="shared" si="6"/>
        <v>14.850000000000001</v>
      </c>
      <c r="I57" s="253">
        <f t="shared" si="6"/>
        <v>16.899999999999999</v>
      </c>
      <c r="J57" s="254">
        <f t="shared" si="6"/>
        <v>17.05</v>
      </c>
      <c r="K57" s="252">
        <f t="shared" si="6"/>
        <v>14.95</v>
      </c>
      <c r="L57" s="255">
        <f t="shared" si="6"/>
        <v>11.25</v>
      </c>
      <c r="M57" s="256">
        <f t="shared" si="6"/>
        <v>6.85</v>
      </c>
      <c r="N57" s="249">
        <f t="shared" si="6"/>
        <v>4.4000000000000004</v>
      </c>
      <c r="O57" s="2" t="s">
        <v>120</v>
      </c>
    </row>
    <row r="58" spans="1:15" x14ac:dyDescent="0.25">
      <c r="A58" s="30" t="s">
        <v>21</v>
      </c>
      <c r="B58" s="18">
        <f t="shared" ref="B58:N58" si="7">B56-B57</f>
        <v>0.50999999999999979</v>
      </c>
      <c r="C58" s="17">
        <f t="shared" si="7"/>
        <v>2.6499999999999995</v>
      </c>
      <c r="D58" s="19">
        <f t="shared" si="7"/>
        <v>-2.65</v>
      </c>
      <c r="E58" s="20">
        <f t="shared" si="7"/>
        <v>2.3499999999999988</v>
      </c>
      <c r="F58" s="21">
        <f t="shared" si="7"/>
        <v>-0.60000000000000142</v>
      </c>
      <c r="G58" s="22">
        <f t="shared" si="7"/>
        <v>0.54999999999999716</v>
      </c>
      <c r="H58" s="23">
        <f t="shared" si="7"/>
        <v>0.39999999999999858</v>
      </c>
      <c r="I58" s="24">
        <f t="shared" si="7"/>
        <v>0</v>
      </c>
      <c r="J58" s="25">
        <f t="shared" si="7"/>
        <v>1.6999999999999993</v>
      </c>
      <c r="K58" s="23">
        <f t="shared" si="7"/>
        <v>-9.9999999999997868E-2</v>
      </c>
      <c r="L58" s="26">
        <f t="shared" si="7"/>
        <v>0.25</v>
      </c>
      <c r="M58" s="27">
        <f t="shared" si="7"/>
        <v>0</v>
      </c>
      <c r="N58" s="20">
        <f t="shared" si="7"/>
        <v>1.5999999999999996</v>
      </c>
      <c r="O58" s="30" t="s">
        <v>21</v>
      </c>
    </row>
    <row r="59" spans="1:15" x14ac:dyDescent="0.25">
      <c r="A59" s="30" t="s">
        <v>117</v>
      </c>
      <c r="B59" s="16"/>
      <c r="C59" s="17">
        <v>-3.1</v>
      </c>
      <c r="D59" s="19">
        <v>-3.6</v>
      </c>
      <c r="E59" s="20">
        <v>3.4</v>
      </c>
      <c r="F59" s="21">
        <v>6.3</v>
      </c>
      <c r="G59" s="22">
        <v>9.6999999999999993</v>
      </c>
      <c r="H59" s="23">
        <v>12.5</v>
      </c>
      <c r="I59" s="24">
        <v>14.9</v>
      </c>
      <c r="J59" s="25">
        <v>14.9</v>
      </c>
      <c r="K59" s="23">
        <v>11.9</v>
      </c>
      <c r="L59" s="26">
        <v>7.6</v>
      </c>
      <c r="M59" s="27">
        <v>3.7</v>
      </c>
      <c r="N59" s="20">
        <v>-0.1</v>
      </c>
      <c r="O59" s="30" t="s">
        <v>117</v>
      </c>
    </row>
    <row r="60" spans="1:15" x14ac:dyDescent="0.25">
      <c r="A60" s="30" t="s">
        <v>86</v>
      </c>
      <c r="B60" s="16"/>
      <c r="C60" s="17">
        <v>1963</v>
      </c>
      <c r="D60" s="19">
        <v>1956</v>
      </c>
      <c r="E60" s="20">
        <v>1955</v>
      </c>
      <c r="F60" s="21">
        <v>1986</v>
      </c>
      <c r="G60" s="22">
        <v>1984</v>
      </c>
      <c r="H60" s="23">
        <v>1972</v>
      </c>
      <c r="I60" s="24" t="s">
        <v>99</v>
      </c>
      <c r="J60" s="25">
        <v>1956</v>
      </c>
      <c r="K60" s="23">
        <v>1986</v>
      </c>
      <c r="L60" s="26">
        <v>1974</v>
      </c>
      <c r="M60" s="27">
        <v>1993</v>
      </c>
      <c r="N60" s="20">
        <v>2010</v>
      </c>
      <c r="O60" s="30" t="s">
        <v>86</v>
      </c>
    </row>
    <row r="61" spans="1:15" x14ac:dyDescent="0.25">
      <c r="A61" s="30" t="s">
        <v>118</v>
      </c>
      <c r="B61" s="16"/>
      <c r="C61" s="17">
        <v>7.7</v>
      </c>
      <c r="D61" s="19">
        <v>8.6</v>
      </c>
      <c r="E61" s="20">
        <v>9.9</v>
      </c>
      <c r="F61" s="21">
        <v>12.65</v>
      </c>
      <c r="G61" s="22">
        <v>15.1</v>
      </c>
      <c r="H61" s="23">
        <v>17.8</v>
      </c>
      <c r="I61" s="24">
        <v>21.3</v>
      </c>
      <c r="J61" s="25">
        <v>21.1</v>
      </c>
      <c r="K61" s="23">
        <v>18.600000000000001</v>
      </c>
      <c r="L61" s="26">
        <v>15</v>
      </c>
      <c r="M61" s="27">
        <v>11.2</v>
      </c>
      <c r="N61" s="20">
        <v>8</v>
      </c>
      <c r="O61" s="30" t="s">
        <v>118</v>
      </c>
    </row>
    <row r="62" spans="1:15" x14ac:dyDescent="0.25">
      <c r="A62" s="88" t="s">
        <v>86</v>
      </c>
      <c r="B62" s="101"/>
      <c r="C62" s="90">
        <v>2007</v>
      </c>
      <c r="D62" s="91">
        <v>1990</v>
      </c>
      <c r="E62" s="92" t="s">
        <v>99</v>
      </c>
      <c r="F62" s="93">
        <v>2007</v>
      </c>
      <c r="G62" s="94">
        <v>1947</v>
      </c>
      <c r="H62" s="95">
        <v>1976</v>
      </c>
      <c r="I62" s="96">
        <v>2006</v>
      </c>
      <c r="J62" s="97">
        <v>1947</v>
      </c>
      <c r="K62" s="95">
        <v>1949</v>
      </c>
      <c r="L62" s="98">
        <v>2001</v>
      </c>
      <c r="M62" s="99">
        <v>1994</v>
      </c>
      <c r="N62" s="92">
        <v>1974</v>
      </c>
      <c r="O62" s="88" t="s">
        <v>86</v>
      </c>
    </row>
    <row r="63" spans="1:15" x14ac:dyDescent="0.25">
      <c r="A63" s="15" t="s">
        <v>121</v>
      </c>
      <c r="B63" s="16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 t="s">
        <v>121</v>
      </c>
    </row>
    <row r="64" spans="1:15" x14ac:dyDescent="0.25">
      <c r="A64" s="279" t="s">
        <v>122</v>
      </c>
      <c r="B64" s="280">
        <f>SUM(C64:N64)</f>
        <v>45</v>
      </c>
      <c r="C64" s="281">
        <v>10</v>
      </c>
      <c r="D64" s="282">
        <v>16</v>
      </c>
      <c r="E64" s="283">
        <v>2</v>
      </c>
      <c r="F64" s="284">
        <v>5</v>
      </c>
      <c r="G64" s="285">
        <v>0</v>
      </c>
      <c r="H64" s="286">
        <v>0</v>
      </c>
      <c r="I64" s="287">
        <v>0</v>
      </c>
      <c r="J64" s="288">
        <v>0</v>
      </c>
      <c r="K64" s="286">
        <v>0</v>
      </c>
      <c r="L64" s="289">
        <v>0</v>
      </c>
      <c r="M64" s="290">
        <v>2</v>
      </c>
      <c r="N64" s="283">
        <v>10</v>
      </c>
      <c r="O64" s="279" t="s">
        <v>122</v>
      </c>
    </row>
    <row r="65" spans="1:15" x14ac:dyDescent="0.25">
      <c r="A65" s="291" t="s">
        <v>123</v>
      </c>
      <c r="B65" s="269">
        <f>SUM(C65:N65)</f>
        <v>50.727272727272727</v>
      </c>
      <c r="C65" s="292">
        <v>11.454545454545455</v>
      </c>
      <c r="D65" s="293">
        <v>10.363636363636363</v>
      </c>
      <c r="E65" s="294">
        <v>7.9090909090909092</v>
      </c>
      <c r="F65" s="295">
        <v>2.8181818181818183</v>
      </c>
      <c r="G65" s="296">
        <v>0.27272727272727271</v>
      </c>
      <c r="H65" s="297">
        <v>0</v>
      </c>
      <c r="I65" s="298">
        <v>0</v>
      </c>
      <c r="J65" s="299">
        <v>0</v>
      </c>
      <c r="K65" s="297">
        <v>0</v>
      </c>
      <c r="L65" s="300">
        <v>1.4545454545454546</v>
      </c>
      <c r="M65" s="301">
        <v>3.9090909090909092</v>
      </c>
      <c r="N65" s="294">
        <v>12.545454545454545</v>
      </c>
      <c r="O65" s="291" t="s">
        <v>123</v>
      </c>
    </row>
    <row r="66" spans="1:15" x14ac:dyDescent="0.25">
      <c r="A66" s="2" t="s">
        <v>124</v>
      </c>
      <c r="B66" s="18">
        <v>77</v>
      </c>
      <c r="C66" s="17">
        <v>18</v>
      </c>
      <c r="D66" s="19">
        <v>18</v>
      </c>
      <c r="E66" s="20">
        <v>15</v>
      </c>
      <c r="F66" s="21">
        <v>9</v>
      </c>
      <c r="G66" s="22">
        <v>2</v>
      </c>
      <c r="H66" s="23">
        <v>0</v>
      </c>
      <c r="I66" s="24">
        <v>0</v>
      </c>
      <c r="J66" s="25">
        <v>0</v>
      </c>
      <c r="K66" s="23">
        <v>0</v>
      </c>
      <c r="L66" s="26">
        <v>7</v>
      </c>
      <c r="M66" s="27">
        <v>8</v>
      </c>
      <c r="N66" s="20">
        <v>25</v>
      </c>
      <c r="O66" s="2" t="s">
        <v>124</v>
      </c>
    </row>
    <row r="67" spans="1:15" x14ac:dyDescent="0.25">
      <c r="A67" s="2" t="s">
        <v>86</v>
      </c>
      <c r="B67" s="18">
        <v>2010</v>
      </c>
      <c r="C67" s="17">
        <v>2010</v>
      </c>
      <c r="D67" s="19">
        <v>2003</v>
      </c>
      <c r="E67" s="20">
        <v>2006</v>
      </c>
      <c r="F67" s="21">
        <v>2003</v>
      </c>
      <c r="G67" s="22">
        <v>2010</v>
      </c>
      <c r="H67" s="23"/>
      <c r="I67" s="24"/>
      <c r="J67" s="25"/>
      <c r="K67" s="23"/>
      <c r="L67" s="26">
        <v>2003</v>
      </c>
      <c r="M67" s="27">
        <v>2005</v>
      </c>
      <c r="N67" s="20">
        <v>2010</v>
      </c>
      <c r="O67" s="2" t="s">
        <v>86</v>
      </c>
    </row>
    <row r="68" spans="1:15" x14ac:dyDescent="0.25">
      <c r="A68" s="2" t="s">
        <v>125</v>
      </c>
      <c r="B68" s="18">
        <v>34</v>
      </c>
      <c r="C68" s="17">
        <v>4</v>
      </c>
      <c r="D68" s="19">
        <v>6</v>
      </c>
      <c r="E68" s="20">
        <v>2</v>
      </c>
      <c r="F68" s="21">
        <v>0</v>
      </c>
      <c r="G68" s="22">
        <v>0</v>
      </c>
      <c r="H68" s="23">
        <v>0</v>
      </c>
      <c r="I68" s="24">
        <v>0</v>
      </c>
      <c r="J68" s="25">
        <v>0</v>
      </c>
      <c r="K68" s="23">
        <v>0</v>
      </c>
      <c r="L68" s="26">
        <v>0</v>
      </c>
      <c r="M68" s="27">
        <v>0</v>
      </c>
      <c r="N68" s="20">
        <v>3</v>
      </c>
      <c r="O68" s="2" t="s">
        <v>125</v>
      </c>
    </row>
    <row r="69" spans="1:15" x14ac:dyDescent="0.25">
      <c r="A69" s="2" t="s">
        <v>126</v>
      </c>
      <c r="B69" s="18">
        <v>2002</v>
      </c>
      <c r="C69" s="17">
        <v>2008</v>
      </c>
      <c r="D69" s="19">
        <v>2007</v>
      </c>
      <c r="E69" s="20">
        <v>2012</v>
      </c>
      <c r="F69" s="21">
        <v>2011</v>
      </c>
      <c r="G69" s="22">
        <v>2012</v>
      </c>
      <c r="H69" s="23"/>
      <c r="I69" s="24"/>
      <c r="J69" s="25"/>
      <c r="K69" s="23"/>
      <c r="L69" s="26">
        <v>2012</v>
      </c>
      <c r="M69" s="27">
        <v>2002</v>
      </c>
      <c r="N69" s="20">
        <v>2011</v>
      </c>
      <c r="O69" s="2" t="s">
        <v>126</v>
      </c>
    </row>
    <row r="70" spans="1:15" x14ac:dyDescent="0.25">
      <c r="A70" s="2" t="s">
        <v>127</v>
      </c>
      <c r="B70" s="102">
        <v>41219</v>
      </c>
      <c r="C70" s="17"/>
      <c r="D70" s="19"/>
      <c r="E70" s="20"/>
      <c r="F70" s="21"/>
      <c r="G70" s="22"/>
      <c r="H70" s="23"/>
      <c r="I70" s="24"/>
      <c r="J70" s="25"/>
      <c r="K70" s="23"/>
      <c r="L70" s="26"/>
      <c r="M70" s="27"/>
      <c r="N70" s="20"/>
      <c r="O70" s="2"/>
    </row>
    <row r="71" spans="1:15" x14ac:dyDescent="0.25">
      <c r="A71" s="2" t="s">
        <v>128</v>
      </c>
      <c r="B71" s="39">
        <v>40101</v>
      </c>
      <c r="C71" s="17"/>
      <c r="D71" s="19"/>
      <c r="E71" s="20"/>
      <c r="F71" s="21"/>
      <c r="G71" s="22"/>
      <c r="H71" s="23"/>
      <c r="I71" s="24"/>
      <c r="J71" s="25"/>
      <c r="K71" s="23"/>
      <c r="L71" s="26"/>
      <c r="M71" s="27"/>
      <c r="N71" s="20"/>
      <c r="O71" s="2"/>
    </row>
    <row r="72" spans="1:15" x14ac:dyDescent="0.25">
      <c r="A72" s="2" t="s">
        <v>129</v>
      </c>
      <c r="B72" s="39">
        <v>39775</v>
      </c>
      <c r="C72" s="17"/>
      <c r="D72" s="19"/>
      <c r="E72" s="20"/>
      <c r="F72" s="21"/>
      <c r="G72" s="22"/>
      <c r="H72" s="23"/>
      <c r="I72" s="24"/>
      <c r="J72" s="25"/>
      <c r="K72" s="23"/>
      <c r="L72" s="26"/>
      <c r="M72" s="27"/>
      <c r="N72" s="20"/>
      <c r="O72" s="2"/>
    </row>
    <row r="73" spans="1:15" x14ac:dyDescent="0.25">
      <c r="A73" s="2" t="s">
        <v>130</v>
      </c>
      <c r="B73" s="102">
        <v>41016</v>
      </c>
      <c r="C73" s="17"/>
      <c r="D73" s="19"/>
      <c r="E73" s="20"/>
      <c r="F73" s="21"/>
      <c r="G73" s="22"/>
      <c r="H73" s="23"/>
      <c r="I73" s="24"/>
      <c r="J73" s="25"/>
      <c r="K73" s="23"/>
      <c r="L73" s="26"/>
      <c r="M73" s="27"/>
      <c r="N73" s="20"/>
      <c r="O73" s="2"/>
    </row>
    <row r="74" spans="1:15" x14ac:dyDescent="0.25">
      <c r="A74" s="2" t="s">
        <v>131</v>
      </c>
      <c r="B74" s="39">
        <v>40624</v>
      </c>
      <c r="C74" s="17"/>
      <c r="D74" s="19"/>
      <c r="E74" s="20"/>
      <c r="F74" s="21"/>
      <c r="G74" s="22"/>
      <c r="H74" s="23"/>
      <c r="I74" s="24"/>
      <c r="J74" s="25"/>
      <c r="K74" s="23"/>
      <c r="L74" s="26"/>
      <c r="M74" s="27"/>
      <c r="N74" s="20"/>
      <c r="O74" s="2"/>
    </row>
    <row r="75" spans="1:15" ht="15.75" thickBot="1" x14ac:dyDescent="0.3">
      <c r="A75" s="103" t="s">
        <v>132</v>
      </c>
      <c r="B75" s="104">
        <v>38490</v>
      </c>
      <c r="C75" s="105"/>
      <c r="D75" s="106"/>
      <c r="E75" s="107"/>
      <c r="F75" s="108"/>
      <c r="G75" s="109"/>
      <c r="H75" s="110"/>
      <c r="I75" s="111"/>
      <c r="J75" s="112"/>
      <c r="K75" s="110"/>
      <c r="L75" s="113"/>
      <c r="M75" s="114"/>
      <c r="N75" s="107"/>
      <c r="O75" s="103"/>
    </row>
    <row r="76" spans="1:15" ht="15.75" thickTop="1" x14ac:dyDescent="0.25">
      <c r="A76" s="62" t="s">
        <v>133</v>
      </c>
      <c r="B76" s="63">
        <f>SUM(C76:N76)</f>
        <v>30</v>
      </c>
      <c r="C76" s="64">
        <v>8</v>
      </c>
      <c r="D76" s="65">
        <v>14</v>
      </c>
      <c r="E76" s="66">
        <v>1</v>
      </c>
      <c r="F76" s="67">
        <v>2</v>
      </c>
      <c r="G76" s="68">
        <v>0</v>
      </c>
      <c r="H76" s="69">
        <v>0</v>
      </c>
      <c r="I76" s="70">
        <v>0</v>
      </c>
      <c r="J76" s="71">
        <v>0</v>
      </c>
      <c r="K76" s="69">
        <v>0</v>
      </c>
      <c r="L76" s="72">
        <v>0</v>
      </c>
      <c r="M76" s="73">
        <v>0</v>
      </c>
      <c r="N76" s="66">
        <v>5</v>
      </c>
      <c r="O76" s="62" t="s">
        <v>133</v>
      </c>
    </row>
    <row r="77" spans="1:15" x14ac:dyDescent="0.25">
      <c r="A77" s="115" t="s">
        <v>134</v>
      </c>
      <c r="B77" s="116">
        <f>SUM(C77:N77)</f>
        <v>49</v>
      </c>
      <c r="C77" s="117">
        <v>12</v>
      </c>
      <c r="D77" s="118">
        <v>11</v>
      </c>
      <c r="E77" s="119">
        <v>7</v>
      </c>
      <c r="F77" s="120">
        <v>3</v>
      </c>
      <c r="G77" s="121">
        <v>0</v>
      </c>
      <c r="H77" s="122">
        <v>0</v>
      </c>
      <c r="I77" s="123">
        <v>0</v>
      </c>
      <c r="J77" s="124">
        <v>0</v>
      </c>
      <c r="K77" s="122">
        <v>0</v>
      </c>
      <c r="L77" s="125">
        <v>1</v>
      </c>
      <c r="M77" s="126">
        <v>5</v>
      </c>
      <c r="N77" s="119">
        <v>10</v>
      </c>
      <c r="O77" s="115" t="s">
        <v>134</v>
      </c>
    </row>
    <row r="78" spans="1:15" x14ac:dyDescent="0.25">
      <c r="A78" s="2" t="s">
        <v>124</v>
      </c>
      <c r="B78" s="127"/>
      <c r="C78" s="17">
        <v>28</v>
      </c>
      <c r="D78" s="19">
        <v>27</v>
      </c>
      <c r="E78" s="20">
        <v>23</v>
      </c>
      <c r="F78" s="21">
        <v>9</v>
      </c>
      <c r="G78" s="22">
        <v>2</v>
      </c>
      <c r="H78" s="23">
        <v>0</v>
      </c>
      <c r="I78" s="24">
        <v>0</v>
      </c>
      <c r="J78" s="25">
        <v>0</v>
      </c>
      <c r="K78" s="23">
        <v>0</v>
      </c>
      <c r="L78" s="26">
        <v>5</v>
      </c>
      <c r="M78" s="27">
        <v>15</v>
      </c>
      <c r="N78" s="20">
        <v>23</v>
      </c>
      <c r="O78" s="2" t="s">
        <v>124</v>
      </c>
    </row>
    <row r="79" spans="1:15" x14ac:dyDescent="0.25">
      <c r="A79" s="2" t="s">
        <v>86</v>
      </c>
      <c r="B79" s="127"/>
      <c r="C79" s="17" t="s">
        <v>99</v>
      </c>
      <c r="D79" s="19">
        <v>1956</v>
      </c>
      <c r="E79" s="20">
        <v>1955</v>
      </c>
      <c r="F79" s="21">
        <v>1956</v>
      </c>
      <c r="G79" s="22">
        <v>1962</v>
      </c>
      <c r="H79" s="23"/>
      <c r="I79" s="24"/>
      <c r="J79" s="25"/>
      <c r="K79" s="23"/>
      <c r="L79" s="26">
        <v>1997</v>
      </c>
      <c r="M79" s="27">
        <v>1985</v>
      </c>
      <c r="N79" s="20">
        <v>1963</v>
      </c>
      <c r="O79" s="2" t="s">
        <v>86</v>
      </c>
    </row>
    <row r="80" spans="1:15" x14ac:dyDescent="0.25">
      <c r="A80" s="2" t="s">
        <v>125</v>
      </c>
      <c r="B80" s="127"/>
      <c r="C80" s="17">
        <v>0</v>
      </c>
      <c r="D80" s="19">
        <v>0</v>
      </c>
      <c r="E80" s="20">
        <v>0</v>
      </c>
      <c r="F80" s="21">
        <v>0</v>
      </c>
      <c r="G80" s="22">
        <v>0</v>
      </c>
      <c r="H80" s="23">
        <v>0</v>
      </c>
      <c r="I80" s="24">
        <v>0</v>
      </c>
      <c r="J80" s="25">
        <v>0</v>
      </c>
      <c r="K80" s="23">
        <v>0</v>
      </c>
      <c r="L80" s="26">
        <v>0</v>
      </c>
      <c r="M80" s="27">
        <v>0</v>
      </c>
      <c r="N80" s="20">
        <v>0</v>
      </c>
      <c r="O80" s="2" t="s">
        <v>125</v>
      </c>
    </row>
    <row r="81" spans="1:15" x14ac:dyDescent="0.25">
      <c r="A81" s="128" t="s">
        <v>126</v>
      </c>
      <c r="B81" s="127"/>
      <c r="C81" s="90" t="s">
        <v>99</v>
      </c>
      <c r="D81" s="91" t="s">
        <v>99</v>
      </c>
      <c r="E81" s="92">
        <v>2007</v>
      </c>
      <c r="F81" s="93">
        <v>2007</v>
      </c>
      <c r="G81" s="94">
        <v>2010</v>
      </c>
      <c r="H81" s="95"/>
      <c r="I81" s="96"/>
      <c r="J81" s="97"/>
      <c r="K81" s="95"/>
      <c r="L81" s="98">
        <v>2012</v>
      </c>
      <c r="M81" s="99">
        <v>2012</v>
      </c>
      <c r="N81" s="92" t="s">
        <v>99</v>
      </c>
      <c r="O81" s="128" t="s">
        <v>126</v>
      </c>
    </row>
    <row r="82" spans="1:15" x14ac:dyDescent="0.25">
      <c r="A82" s="15" t="s">
        <v>135</v>
      </c>
      <c r="B82" s="16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 t="s">
        <v>135</v>
      </c>
    </row>
    <row r="83" spans="1:15" x14ac:dyDescent="0.25">
      <c r="A83" s="279" t="s">
        <v>136</v>
      </c>
      <c r="B83" s="280">
        <f>SUM(C83:N83)</f>
        <v>14</v>
      </c>
      <c r="C83" s="281">
        <v>1</v>
      </c>
      <c r="D83" s="282">
        <v>12</v>
      </c>
      <c r="E83" s="283">
        <v>0</v>
      </c>
      <c r="F83" s="284">
        <v>0</v>
      </c>
      <c r="G83" s="285">
        <v>0</v>
      </c>
      <c r="H83" s="286">
        <v>0</v>
      </c>
      <c r="I83" s="287">
        <v>0</v>
      </c>
      <c r="J83" s="288">
        <v>0</v>
      </c>
      <c r="K83" s="286">
        <v>0</v>
      </c>
      <c r="L83" s="289">
        <v>0</v>
      </c>
      <c r="M83" s="290">
        <v>0</v>
      </c>
      <c r="N83" s="283">
        <v>1</v>
      </c>
      <c r="O83" s="279" t="s">
        <v>136</v>
      </c>
    </row>
    <row r="84" spans="1:15" x14ac:dyDescent="0.25">
      <c r="A84" s="291" t="s">
        <v>137</v>
      </c>
      <c r="B84" s="269">
        <f>SUM(C84:N84)</f>
        <v>7.0907272727272721</v>
      </c>
      <c r="C84" s="292">
        <v>2.9090909090909092</v>
      </c>
      <c r="D84" s="293">
        <v>1.1818181818181819</v>
      </c>
      <c r="E84" s="294">
        <v>0.63636363636363635</v>
      </c>
      <c r="F84" s="295">
        <v>9.0909090909090912E-2</v>
      </c>
      <c r="G84" s="296">
        <v>0</v>
      </c>
      <c r="H84" s="297">
        <v>0</v>
      </c>
      <c r="I84" s="298">
        <v>0</v>
      </c>
      <c r="J84" s="299">
        <v>0</v>
      </c>
      <c r="K84" s="297">
        <v>0</v>
      </c>
      <c r="L84" s="300">
        <v>0.18181818181818182</v>
      </c>
      <c r="M84" s="301">
        <v>9.0909090909090912E-2</v>
      </c>
      <c r="N84" s="294">
        <v>1.9998181818181815</v>
      </c>
      <c r="O84" s="291" t="s">
        <v>137</v>
      </c>
    </row>
    <row r="85" spans="1:15" x14ac:dyDescent="0.25">
      <c r="A85" s="2" t="s">
        <v>138</v>
      </c>
      <c r="B85" s="18">
        <v>23</v>
      </c>
      <c r="C85" s="17">
        <v>9</v>
      </c>
      <c r="D85" s="19">
        <v>12</v>
      </c>
      <c r="E85" s="20">
        <v>5</v>
      </c>
      <c r="F85" s="21">
        <v>1</v>
      </c>
      <c r="G85" s="22">
        <v>0</v>
      </c>
      <c r="H85" s="23">
        <v>0</v>
      </c>
      <c r="I85" s="24">
        <v>0</v>
      </c>
      <c r="J85" s="25">
        <v>0</v>
      </c>
      <c r="K85" s="23">
        <v>0</v>
      </c>
      <c r="L85" s="26">
        <v>2</v>
      </c>
      <c r="M85" s="27">
        <v>1</v>
      </c>
      <c r="N85" s="20">
        <v>9</v>
      </c>
      <c r="O85" s="2" t="s">
        <v>138</v>
      </c>
    </row>
    <row r="86" spans="1:15" x14ac:dyDescent="0.25">
      <c r="A86" s="2" t="s">
        <v>86</v>
      </c>
      <c r="B86" s="18">
        <v>2010</v>
      </c>
      <c r="C86" s="17">
        <v>2010</v>
      </c>
      <c r="D86" s="19">
        <v>2012</v>
      </c>
      <c r="E86" s="20">
        <v>2005</v>
      </c>
      <c r="F86" s="21">
        <v>2003</v>
      </c>
      <c r="G86" s="22"/>
      <c r="H86" s="23"/>
      <c r="I86" s="24"/>
      <c r="J86" s="25"/>
      <c r="K86" s="23"/>
      <c r="L86" s="26">
        <v>2003</v>
      </c>
      <c r="M86" s="27">
        <v>2010</v>
      </c>
      <c r="N86" s="20">
        <v>2010</v>
      </c>
      <c r="O86" s="2" t="s">
        <v>86</v>
      </c>
    </row>
    <row r="87" spans="1:15" x14ac:dyDescent="0.25">
      <c r="A87" s="2" t="s">
        <v>139</v>
      </c>
      <c r="B87" s="18">
        <v>1</v>
      </c>
      <c r="C87" s="17">
        <v>0</v>
      </c>
      <c r="D87" s="19">
        <v>0</v>
      </c>
      <c r="E87" s="20">
        <v>0</v>
      </c>
      <c r="F87" s="21">
        <v>0</v>
      </c>
      <c r="G87" s="22">
        <v>0</v>
      </c>
      <c r="H87" s="23">
        <v>0</v>
      </c>
      <c r="I87" s="24">
        <v>0</v>
      </c>
      <c r="J87" s="25">
        <v>0</v>
      </c>
      <c r="K87" s="23">
        <v>0</v>
      </c>
      <c r="L87" s="26">
        <v>0</v>
      </c>
      <c r="M87" s="27">
        <v>0</v>
      </c>
      <c r="N87" s="20">
        <v>0</v>
      </c>
      <c r="O87" s="2" t="s">
        <v>139</v>
      </c>
    </row>
    <row r="88" spans="1:15" ht="15.75" thickBot="1" x14ac:dyDescent="0.3">
      <c r="A88" s="128" t="s">
        <v>126</v>
      </c>
      <c r="B88" s="89">
        <v>2011</v>
      </c>
      <c r="C88" s="90">
        <v>2005</v>
      </c>
      <c r="D88" s="91">
        <v>2011</v>
      </c>
      <c r="E88" s="92">
        <v>2009</v>
      </c>
      <c r="F88" s="93">
        <v>2011</v>
      </c>
      <c r="G88" s="94"/>
      <c r="H88" s="95"/>
      <c r="I88" s="96"/>
      <c r="J88" s="97"/>
      <c r="K88" s="95"/>
      <c r="L88" s="98">
        <v>2012</v>
      </c>
      <c r="M88" s="99">
        <v>2012</v>
      </c>
      <c r="N88" s="92">
        <v>2006</v>
      </c>
      <c r="O88" s="128" t="s">
        <v>126</v>
      </c>
    </row>
    <row r="89" spans="1:15" ht="15.75" thickTop="1" x14ac:dyDescent="0.25">
      <c r="A89" s="129" t="s">
        <v>140</v>
      </c>
      <c r="B89" s="130">
        <f>SUM(C89:N89)</f>
        <v>7</v>
      </c>
      <c r="C89" s="215">
        <v>3</v>
      </c>
      <c r="D89" s="216">
        <v>2</v>
      </c>
      <c r="E89" s="217">
        <v>0</v>
      </c>
      <c r="F89" s="218">
        <v>0</v>
      </c>
      <c r="G89" s="135">
        <v>0</v>
      </c>
      <c r="H89" s="136">
        <v>0</v>
      </c>
      <c r="I89" s="137">
        <v>0</v>
      </c>
      <c r="J89" s="138">
        <v>0</v>
      </c>
      <c r="K89" s="136">
        <v>0</v>
      </c>
      <c r="L89" s="139">
        <v>0</v>
      </c>
      <c r="M89" s="140">
        <v>0</v>
      </c>
      <c r="N89" s="133">
        <v>2</v>
      </c>
      <c r="O89" s="129" t="s">
        <v>140</v>
      </c>
    </row>
    <row r="90" spans="1:15" x14ac:dyDescent="0.25">
      <c r="A90" s="15" t="s">
        <v>141</v>
      </c>
      <c r="B90" s="16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 t="s">
        <v>141</v>
      </c>
    </row>
    <row r="91" spans="1:15" x14ac:dyDescent="0.25">
      <c r="A91" s="279" t="s">
        <v>142</v>
      </c>
      <c r="B91" s="280">
        <f>SUM(C91:N91)</f>
        <v>7</v>
      </c>
      <c r="C91" s="281">
        <v>0</v>
      </c>
      <c r="D91" s="282">
        <v>7</v>
      </c>
      <c r="E91" s="283">
        <v>0</v>
      </c>
      <c r="F91" s="284">
        <v>0</v>
      </c>
      <c r="G91" s="285">
        <v>0</v>
      </c>
      <c r="H91" s="286">
        <v>0</v>
      </c>
      <c r="I91" s="287">
        <v>0</v>
      </c>
      <c r="J91" s="288">
        <v>0</v>
      </c>
      <c r="K91" s="286">
        <v>0</v>
      </c>
      <c r="L91" s="289">
        <v>0</v>
      </c>
      <c r="M91" s="290">
        <v>0</v>
      </c>
      <c r="N91" s="283">
        <v>0</v>
      </c>
      <c r="O91" s="279" t="s">
        <v>142</v>
      </c>
    </row>
    <row r="92" spans="1:15" x14ac:dyDescent="0.25">
      <c r="A92" s="291" t="s">
        <v>143</v>
      </c>
      <c r="B92" s="269">
        <f>SUM(C92:N92)</f>
        <v>0.81818181818181823</v>
      </c>
      <c r="C92" s="292">
        <v>0.54545454545454541</v>
      </c>
      <c r="D92" s="293">
        <v>9.0909090909090912E-2</v>
      </c>
      <c r="E92" s="294">
        <v>9.0909090909090912E-2</v>
      </c>
      <c r="F92" s="295">
        <v>0</v>
      </c>
      <c r="G92" s="296">
        <v>0</v>
      </c>
      <c r="H92" s="297">
        <v>0</v>
      </c>
      <c r="I92" s="298">
        <v>0</v>
      </c>
      <c r="J92" s="299">
        <v>0</v>
      </c>
      <c r="K92" s="297">
        <v>0</v>
      </c>
      <c r="L92" s="300">
        <v>0</v>
      </c>
      <c r="M92" s="301">
        <v>0</v>
      </c>
      <c r="N92" s="294">
        <v>9.0909090909090912E-2</v>
      </c>
      <c r="O92" s="291" t="s">
        <v>143</v>
      </c>
    </row>
    <row r="93" spans="1:15" x14ac:dyDescent="0.25">
      <c r="A93" s="2" t="s">
        <v>144</v>
      </c>
      <c r="B93" s="18">
        <v>7</v>
      </c>
      <c r="C93" s="17">
        <v>4</v>
      </c>
      <c r="D93" s="19">
        <v>9</v>
      </c>
      <c r="E93" s="20">
        <v>1</v>
      </c>
      <c r="F93" s="21">
        <v>0</v>
      </c>
      <c r="G93" s="22">
        <v>0</v>
      </c>
      <c r="H93" s="23">
        <v>0</v>
      </c>
      <c r="I93" s="24">
        <v>0</v>
      </c>
      <c r="J93" s="25">
        <v>0</v>
      </c>
      <c r="K93" s="23">
        <v>0</v>
      </c>
      <c r="L93" s="26">
        <v>0</v>
      </c>
      <c r="M93" s="27">
        <v>0</v>
      </c>
      <c r="N93" s="20">
        <v>1</v>
      </c>
      <c r="O93" s="2" t="s">
        <v>144</v>
      </c>
    </row>
    <row r="94" spans="1:15" x14ac:dyDescent="0.25">
      <c r="A94" s="2" t="s">
        <v>86</v>
      </c>
      <c r="B94" s="18">
        <v>2012</v>
      </c>
      <c r="C94" s="17">
        <v>2009</v>
      </c>
      <c r="D94" s="19">
        <v>2012</v>
      </c>
      <c r="E94" s="20">
        <v>2005</v>
      </c>
      <c r="F94" s="21"/>
      <c r="G94" s="22"/>
      <c r="H94" s="23"/>
      <c r="I94" s="24"/>
      <c r="J94" s="25"/>
      <c r="K94" s="23"/>
      <c r="L94" s="26"/>
      <c r="M94" s="27"/>
      <c r="N94" s="20">
        <v>2010</v>
      </c>
      <c r="O94" s="2" t="s">
        <v>86</v>
      </c>
    </row>
    <row r="95" spans="1:15" x14ac:dyDescent="0.25">
      <c r="A95" s="2" t="s">
        <v>145</v>
      </c>
      <c r="B95" s="18">
        <v>0</v>
      </c>
      <c r="C95" s="17">
        <v>0</v>
      </c>
      <c r="D95" s="19">
        <v>0</v>
      </c>
      <c r="E95" s="20">
        <v>0</v>
      </c>
      <c r="F95" s="21">
        <v>0</v>
      </c>
      <c r="G95" s="22">
        <v>0</v>
      </c>
      <c r="H95" s="23">
        <v>0</v>
      </c>
      <c r="I95" s="24">
        <v>0</v>
      </c>
      <c r="J95" s="25">
        <v>0</v>
      </c>
      <c r="K95" s="23">
        <v>0</v>
      </c>
      <c r="L95" s="26">
        <v>0</v>
      </c>
      <c r="M95" s="27">
        <v>0</v>
      </c>
      <c r="N95" s="20">
        <v>0</v>
      </c>
      <c r="O95" s="2" t="s">
        <v>145</v>
      </c>
    </row>
    <row r="96" spans="1:15" ht="15.75" thickBot="1" x14ac:dyDescent="0.3">
      <c r="A96" s="128" t="s">
        <v>126</v>
      </c>
      <c r="B96" s="89">
        <v>2011</v>
      </c>
      <c r="C96" s="90">
        <v>2012</v>
      </c>
      <c r="D96" s="91">
        <v>2011</v>
      </c>
      <c r="E96" s="92">
        <v>2009</v>
      </c>
      <c r="F96" s="93"/>
      <c r="G96" s="94"/>
      <c r="H96" s="95"/>
      <c r="I96" s="96"/>
      <c r="J96" s="97"/>
      <c r="K96" s="95"/>
      <c r="L96" s="98"/>
      <c r="M96" s="99"/>
      <c r="N96" s="92">
        <v>2012</v>
      </c>
      <c r="O96" s="128" t="s">
        <v>126</v>
      </c>
    </row>
    <row r="97" spans="1:15" ht="15.75" thickTop="1" x14ac:dyDescent="0.25">
      <c r="A97" s="129" t="s">
        <v>146</v>
      </c>
      <c r="B97" s="130">
        <v>1</v>
      </c>
      <c r="C97" s="131">
        <v>1</v>
      </c>
      <c r="D97" s="132">
        <v>0</v>
      </c>
      <c r="E97" s="133">
        <v>0</v>
      </c>
      <c r="F97" s="134">
        <v>0</v>
      </c>
      <c r="G97" s="135">
        <v>0</v>
      </c>
      <c r="H97" s="136">
        <v>0</v>
      </c>
      <c r="I97" s="137">
        <v>0</v>
      </c>
      <c r="J97" s="138">
        <v>0</v>
      </c>
      <c r="K97" s="136">
        <v>0</v>
      </c>
      <c r="L97" s="225">
        <v>0</v>
      </c>
      <c r="M97" s="140">
        <v>0</v>
      </c>
      <c r="N97" s="133">
        <v>0</v>
      </c>
      <c r="O97" s="129" t="s">
        <v>147</v>
      </c>
    </row>
    <row r="98" spans="1:15" x14ac:dyDescent="0.25">
      <c r="A98" s="15" t="s">
        <v>148</v>
      </c>
      <c r="B98" s="16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 t="s">
        <v>148</v>
      </c>
    </row>
    <row r="99" spans="1:15" x14ac:dyDescent="0.25">
      <c r="A99" s="279" t="s">
        <v>149</v>
      </c>
      <c r="B99" s="280">
        <f>SUM(C99:N99)</f>
        <v>10</v>
      </c>
      <c r="C99" s="281">
        <v>0</v>
      </c>
      <c r="D99" s="282">
        <v>10</v>
      </c>
      <c r="E99" s="283">
        <v>0</v>
      </c>
      <c r="F99" s="284">
        <v>0</v>
      </c>
      <c r="G99" s="285">
        <v>0</v>
      </c>
      <c r="H99" s="286">
        <v>0</v>
      </c>
      <c r="I99" s="287">
        <v>0</v>
      </c>
      <c r="J99" s="288">
        <v>0</v>
      </c>
      <c r="K99" s="286">
        <v>0</v>
      </c>
      <c r="L99" s="289">
        <v>0</v>
      </c>
      <c r="M99" s="290">
        <v>0</v>
      </c>
      <c r="N99" s="283">
        <v>0</v>
      </c>
      <c r="O99" s="279" t="s">
        <v>149</v>
      </c>
    </row>
    <row r="100" spans="1:15" x14ac:dyDescent="0.25">
      <c r="A100" s="291" t="s">
        <v>150</v>
      </c>
      <c r="B100" s="269">
        <f>SUM(C100:N100)</f>
        <v>1.4038383838383839</v>
      </c>
      <c r="C100" s="292">
        <v>0.89898989898989901</v>
      </c>
      <c r="D100" s="293">
        <v>0</v>
      </c>
      <c r="E100" s="294">
        <v>0</v>
      </c>
      <c r="F100" s="295">
        <v>0</v>
      </c>
      <c r="G100" s="296">
        <v>0</v>
      </c>
      <c r="H100" s="297">
        <v>0</v>
      </c>
      <c r="I100" s="298">
        <v>0</v>
      </c>
      <c r="J100" s="299">
        <v>0</v>
      </c>
      <c r="K100" s="297">
        <v>0</v>
      </c>
      <c r="L100" s="300">
        <v>0</v>
      </c>
      <c r="M100" s="301">
        <v>0</v>
      </c>
      <c r="N100" s="294">
        <v>0.50484848484848488</v>
      </c>
      <c r="O100" s="291" t="s">
        <v>150</v>
      </c>
    </row>
    <row r="101" spans="1:15" x14ac:dyDescent="0.25">
      <c r="A101" s="2" t="s">
        <v>151</v>
      </c>
      <c r="B101" s="18">
        <v>10</v>
      </c>
      <c r="C101" s="17">
        <v>6</v>
      </c>
      <c r="D101" s="19">
        <v>10</v>
      </c>
      <c r="E101" s="20">
        <v>0</v>
      </c>
      <c r="F101" s="21">
        <v>0</v>
      </c>
      <c r="G101" s="22">
        <v>0</v>
      </c>
      <c r="H101" s="23">
        <v>0</v>
      </c>
      <c r="I101" s="24">
        <v>0</v>
      </c>
      <c r="J101" s="25">
        <v>0</v>
      </c>
      <c r="K101" s="23">
        <v>0</v>
      </c>
      <c r="L101" s="26">
        <v>0</v>
      </c>
      <c r="M101" s="27">
        <v>1</v>
      </c>
      <c r="N101" s="20">
        <v>3</v>
      </c>
      <c r="O101" s="2" t="s">
        <v>151</v>
      </c>
    </row>
    <row r="102" spans="1:15" x14ac:dyDescent="0.25">
      <c r="A102" s="2" t="s">
        <v>126</v>
      </c>
      <c r="B102" s="18">
        <v>2012</v>
      </c>
      <c r="C102" s="17">
        <v>2010</v>
      </c>
      <c r="D102" s="19">
        <v>2012</v>
      </c>
      <c r="E102" s="20"/>
      <c r="F102" s="21"/>
      <c r="G102" s="22"/>
      <c r="H102" s="23"/>
      <c r="I102" s="24"/>
      <c r="J102" s="25"/>
      <c r="K102" s="23"/>
      <c r="L102" s="26"/>
      <c r="M102" s="27">
        <v>2010</v>
      </c>
      <c r="N102" s="20">
        <v>2010</v>
      </c>
      <c r="O102" s="2" t="s">
        <v>126</v>
      </c>
    </row>
    <row r="103" spans="1:15" x14ac:dyDescent="0.25">
      <c r="A103" s="2" t="s">
        <v>152</v>
      </c>
      <c r="B103" s="18">
        <v>0</v>
      </c>
      <c r="C103" s="17">
        <v>0</v>
      </c>
      <c r="D103" s="19">
        <v>0</v>
      </c>
      <c r="E103" s="20">
        <v>0</v>
      </c>
      <c r="F103" s="21">
        <v>0</v>
      </c>
      <c r="G103" s="22">
        <v>0</v>
      </c>
      <c r="H103" s="23">
        <v>0</v>
      </c>
      <c r="I103" s="24">
        <v>0</v>
      </c>
      <c r="J103" s="25">
        <v>0</v>
      </c>
      <c r="K103" s="23">
        <v>0</v>
      </c>
      <c r="L103" s="26">
        <v>0</v>
      </c>
      <c r="M103" s="27">
        <v>0</v>
      </c>
      <c r="N103" s="20">
        <v>0</v>
      </c>
      <c r="O103" s="2" t="s">
        <v>152</v>
      </c>
    </row>
    <row r="104" spans="1:15" ht="15.75" thickBot="1" x14ac:dyDescent="0.3">
      <c r="A104" s="128" t="s">
        <v>126</v>
      </c>
      <c r="B104" s="89">
        <v>2011</v>
      </c>
      <c r="C104" s="90">
        <v>2012</v>
      </c>
      <c r="D104" s="91">
        <v>2011</v>
      </c>
      <c r="E104" s="92"/>
      <c r="F104" s="93"/>
      <c r="G104" s="94"/>
      <c r="H104" s="95"/>
      <c r="I104" s="96"/>
      <c r="J104" s="97"/>
      <c r="K104" s="95"/>
      <c r="L104" s="98"/>
      <c r="M104" s="99">
        <v>2012</v>
      </c>
      <c r="N104" s="92">
        <v>2012</v>
      </c>
      <c r="O104" s="128" t="s">
        <v>126</v>
      </c>
    </row>
    <row r="105" spans="1:15" ht="15.75" thickTop="1" x14ac:dyDescent="0.25">
      <c r="A105" s="62" t="s">
        <v>153</v>
      </c>
      <c r="B105" s="63">
        <f>SUM(C105:N105)</f>
        <v>10</v>
      </c>
      <c r="C105" s="64">
        <v>0</v>
      </c>
      <c r="D105" s="65">
        <v>10</v>
      </c>
      <c r="E105" s="66">
        <v>0</v>
      </c>
      <c r="F105" s="67">
        <v>0</v>
      </c>
      <c r="G105" s="235">
        <v>0</v>
      </c>
      <c r="H105" s="69">
        <v>0</v>
      </c>
      <c r="I105" s="70">
        <v>0</v>
      </c>
      <c r="J105" s="71">
        <v>0</v>
      </c>
      <c r="K105" s="69">
        <v>0</v>
      </c>
      <c r="L105" s="72">
        <v>0</v>
      </c>
      <c r="M105" s="73">
        <v>0</v>
      </c>
      <c r="N105" s="66">
        <v>0</v>
      </c>
      <c r="O105" s="62" t="s">
        <v>153</v>
      </c>
    </row>
    <row r="106" spans="1:15" x14ac:dyDescent="0.25">
      <c r="A106" s="2" t="s">
        <v>150</v>
      </c>
      <c r="B106" s="18">
        <f>SUM(C106:N106)</f>
        <v>7</v>
      </c>
      <c r="C106" s="17">
        <v>3</v>
      </c>
      <c r="D106" s="19">
        <v>2</v>
      </c>
      <c r="E106" s="20">
        <v>0</v>
      </c>
      <c r="F106" s="21">
        <v>0</v>
      </c>
      <c r="G106" s="22">
        <v>0</v>
      </c>
      <c r="H106" s="23">
        <v>0</v>
      </c>
      <c r="I106" s="24">
        <v>0</v>
      </c>
      <c r="J106" s="25">
        <v>0</v>
      </c>
      <c r="K106" s="23">
        <v>0</v>
      </c>
      <c r="L106" s="26">
        <v>0</v>
      </c>
      <c r="M106" s="27">
        <v>0</v>
      </c>
      <c r="N106" s="20">
        <v>2</v>
      </c>
      <c r="O106" s="2" t="s">
        <v>150</v>
      </c>
    </row>
    <row r="107" spans="1:15" x14ac:dyDescent="0.25">
      <c r="A107" s="2" t="s">
        <v>151</v>
      </c>
      <c r="B107" s="16"/>
      <c r="C107" s="17">
        <v>16</v>
      </c>
      <c r="D107" s="19">
        <v>14</v>
      </c>
      <c r="E107" s="20">
        <v>4</v>
      </c>
      <c r="F107" s="21">
        <v>0</v>
      </c>
      <c r="G107" s="22">
        <v>0</v>
      </c>
      <c r="H107" s="23">
        <v>0</v>
      </c>
      <c r="I107" s="24">
        <v>0</v>
      </c>
      <c r="J107" s="25">
        <v>0</v>
      </c>
      <c r="K107" s="23">
        <v>0</v>
      </c>
      <c r="L107" s="26">
        <v>0</v>
      </c>
      <c r="M107" s="27">
        <v>3</v>
      </c>
      <c r="N107" s="20">
        <v>10</v>
      </c>
      <c r="O107" s="2" t="s">
        <v>151</v>
      </c>
    </row>
    <row r="108" spans="1:15" x14ac:dyDescent="0.25">
      <c r="A108" s="2" t="s">
        <v>126</v>
      </c>
      <c r="B108" s="16"/>
      <c r="C108" s="17">
        <v>1963</v>
      </c>
      <c r="D108" s="19">
        <v>1956</v>
      </c>
      <c r="E108" s="20">
        <v>1971</v>
      </c>
      <c r="F108" s="21"/>
      <c r="G108" s="22"/>
      <c r="H108" s="23"/>
      <c r="I108" s="24"/>
      <c r="J108" s="25"/>
      <c r="K108" s="23"/>
      <c r="L108" s="26"/>
      <c r="M108" s="27" t="s">
        <v>99</v>
      </c>
      <c r="N108" s="20">
        <v>1969</v>
      </c>
      <c r="O108" s="2" t="s">
        <v>126</v>
      </c>
    </row>
    <row r="109" spans="1:15" x14ac:dyDescent="0.25">
      <c r="A109" s="2" t="s">
        <v>152</v>
      </c>
      <c r="B109" s="16"/>
      <c r="C109" s="17">
        <v>0</v>
      </c>
      <c r="D109" s="19">
        <v>0</v>
      </c>
      <c r="E109" s="20">
        <v>0</v>
      </c>
      <c r="F109" s="21">
        <v>0</v>
      </c>
      <c r="G109" s="22">
        <v>0</v>
      </c>
      <c r="H109" s="23">
        <v>0</v>
      </c>
      <c r="I109" s="24">
        <v>0</v>
      </c>
      <c r="J109" s="25">
        <v>0</v>
      </c>
      <c r="K109" s="23">
        <v>0</v>
      </c>
      <c r="L109" s="26">
        <v>0</v>
      </c>
      <c r="M109" s="27">
        <v>0</v>
      </c>
      <c r="N109" s="20">
        <v>0</v>
      </c>
      <c r="O109" s="2" t="s">
        <v>152</v>
      </c>
    </row>
    <row r="110" spans="1:15" x14ac:dyDescent="0.25">
      <c r="A110" s="2" t="s">
        <v>126</v>
      </c>
      <c r="B110" s="16"/>
      <c r="C110" s="17">
        <v>2004</v>
      </c>
      <c r="D110" s="19">
        <v>2011</v>
      </c>
      <c r="E110" s="20">
        <v>2007</v>
      </c>
      <c r="F110" s="21"/>
      <c r="G110" s="22"/>
      <c r="H110" s="23"/>
      <c r="I110" s="24"/>
      <c r="J110" s="25"/>
      <c r="K110" s="23"/>
      <c r="L110" s="26"/>
      <c r="M110" s="27" t="s">
        <v>99</v>
      </c>
      <c r="N110" s="20">
        <v>2002</v>
      </c>
      <c r="O110" s="2" t="s">
        <v>126</v>
      </c>
    </row>
    <row r="111" spans="1:15" x14ac:dyDescent="0.25">
      <c r="A111" s="15" t="s">
        <v>337</v>
      </c>
      <c r="B111" s="16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 t="s">
        <v>338</v>
      </c>
    </row>
    <row r="112" spans="1:15" x14ac:dyDescent="0.25">
      <c r="A112" s="279" t="s">
        <v>339</v>
      </c>
      <c r="B112" s="280">
        <f>SUM(C112:N112)</f>
        <v>101</v>
      </c>
      <c r="C112" s="281">
        <v>0</v>
      </c>
      <c r="D112" s="282">
        <v>0</v>
      </c>
      <c r="E112" s="283">
        <v>6</v>
      </c>
      <c r="F112" s="284">
        <v>0</v>
      </c>
      <c r="G112" s="285">
        <v>12</v>
      </c>
      <c r="H112" s="286">
        <v>17</v>
      </c>
      <c r="I112" s="287">
        <v>23</v>
      </c>
      <c r="J112" s="288">
        <v>29</v>
      </c>
      <c r="K112" s="286">
        <v>13</v>
      </c>
      <c r="L112" s="289">
        <v>1</v>
      </c>
      <c r="M112" s="290">
        <v>0</v>
      </c>
      <c r="N112" s="283">
        <v>0</v>
      </c>
      <c r="O112" s="279" t="s">
        <v>339</v>
      </c>
    </row>
    <row r="113" spans="1:15" x14ac:dyDescent="0.25">
      <c r="A113" s="291" t="s">
        <v>340</v>
      </c>
      <c r="B113" s="269">
        <f>SUM(C113:N113)</f>
        <v>112.63636363636363</v>
      </c>
      <c r="C113" s="292">
        <v>0</v>
      </c>
      <c r="D113" s="293">
        <v>0</v>
      </c>
      <c r="E113" s="294">
        <v>0.45454545454545453</v>
      </c>
      <c r="F113" s="295">
        <v>6.6363636363636367</v>
      </c>
      <c r="G113" s="296">
        <v>11.363636363636363</v>
      </c>
      <c r="H113" s="297">
        <v>20.454545454545453</v>
      </c>
      <c r="I113" s="298">
        <v>26</v>
      </c>
      <c r="J113" s="299">
        <v>27</v>
      </c>
      <c r="K113" s="297">
        <v>16.818181818181817</v>
      </c>
      <c r="L113" s="300">
        <v>3.9090909090909092</v>
      </c>
      <c r="M113" s="301">
        <v>0</v>
      </c>
      <c r="N113" s="294">
        <v>0</v>
      </c>
      <c r="O113" s="291" t="s">
        <v>340</v>
      </c>
    </row>
    <row r="114" spans="1:15" x14ac:dyDescent="0.25">
      <c r="A114" s="2" t="s">
        <v>341</v>
      </c>
      <c r="B114" s="18">
        <v>123</v>
      </c>
      <c r="C114" s="17">
        <v>0</v>
      </c>
      <c r="D114" s="19">
        <v>0</v>
      </c>
      <c r="E114" s="20">
        <v>6</v>
      </c>
      <c r="F114" s="21">
        <v>16</v>
      </c>
      <c r="G114" s="22">
        <v>21</v>
      </c>
      <c r="H114" s="23">
        <v>25</v>
      </c>
      <c r="I114" s="24">
        <v>31</v>
      </c>
      <c r="J114" s="25">
        <v>31</v>
      </c>
      <c r="K114" s="23">
        <v>29</v>
      </c>
      <c r="L114" s="26">
        <v>11</v>
      </c>
      <c r="M114" s="27">
        <v>0</v>
      </c>
      <c r="N114" s="20">
        <v>0</v>
      </c>
      <c r="O114" s="2" t="s">
        <v>341</v>
      </c>
    </row>
    <row r="115" spans="1:15" x14ac:dyDescent="0.25">
      <c r="A115" s="2" t="s">
        <v>86</v>
      </c>
      <c r="B115" s="18">
        <v>2011</v>
      </c>
      <c r="C115" s="17"/>
      <c r="D115" s="19"/>
      <c r="E115" s="20">
        <v>2012</v>
      </c>
      <c r="F115" s="21">
        <v>2011</v>
      </c>
      <c r="G115" s="22">
        <v>2008</v>
      </c>
      <c r="H115" s="23">
        <v>2003</v>
      </c>
      <c r="I115" s="24">
        <v>2010</v>
      </c>
      <c r="J115" s="25">
        <v>2009</v>
      </c>
      <c r="K115" s="23">
        <v>2006</v>
      </c>
      <c r="L115" s="26">
        <v>2005</v>
      </c>
      <c r="M115" s="27"/>
      <c r="N115" s="20"/>
      <c r="O115" s="2" t="s">
        <v>86</v>
      </c>
    </row>
    <row r="116" spans="1:15" x14ac:dyDescent="0.25">
      <c r="A116" s="2" t="s">
        <v>342</v>
      </c>
      <c r="B116" s="18">
        <v>108</v>
      </c>
      <c r="C116" s="17">
        <v>0</v>
      </c>
      <c r="D116" s="19">
        <v>0</v>
      </c>
      <c r="E116" s="20">
        <v>0</v>
      </c>
      <c r="F116" s="21">
        <v>0</v>
      </c>
      <c r="G116" s="22">
        <v>5</v>
      </c>
      <c r="H116" s="23">
        <v>15</v>
      </c>
      <c r="I116" s="24">
        <v>21</v>
      </c>
      <c r="J116" s="25">
        <v>23</v>
      </c>
      <c r="K116" s="23">
        <v>4</v>
      </c>
      <c r="L116" s="26">
        <v>0</v>
      </c>
      <c r="M116" s="27">
        <v>0</v>
      </c>
      <c r="N116" s="20">
        <v>0</v>
      </c>
      <c r="O116" s="2" t="s">
        <v>342</v>
      </c>
    </row>
    <row r="117" spans="1:15" x14ac:dyDescent="0.25">
      <c r="A117" s="2" t="s">
        <v>86</v>
      </c>
      <c r="B117" s="18">
        <v>2004</v>
      </c>
      <c r="C117" s="17"/>
      <c r="D117" s="19"/>
      <c r="E117" s="20">
        <v>2009</v>
      </c>
      <c r="F117" s="21">
        <v>2012</v>
      </c>
      <c r="G117" s="22">
        <v>2002</v>
      </c>
      <c r="H117" s="23">
        <v>2002</v>
      </c>
      <c r="I117" s="24">
        <v>2004</v>
      </c>
      <c r="J117" s="25">
        <v>2006</v>
      </c>
      <c r="K117" s="23">
        <v>2001</v>
      </c>
      <c r="L117" s="26">
        <v>2007</v>
      </c>
      <c r="M117" s="27"/>
      <c r="N117" s="20"/>
      <c r="O117" s="2" t="s">
        <v>86</v>
      </c>
    </row>
    <row r="118" spans="1:15" x14ac:dyDescent="0.25">
      <c r="A118" s="2" t="s">
        <v>343</v>
      </c>
      <c r="B118" s="102">
        <v>40983</v>
      </c>
      <c r="C118" s="17"/>
      <c r="D118" s="19"/>
      <c r="E118" s="20"/>
      <c r="F118" s="21"/>
      <c r="G118" s="22"/>
      <c r="H118" s="23"/>
      <c r="I118" s="24"/>
      <c r="J118" s="25"/>
      <c r="K118" s="23"/>
      <c r="L118" s="26"/>
      <c r="M118" s="27"/>
      <c r="N118" s="20"/>
      <c r="O118" s="2"/>
    </row>
    <row r="119" spans="1:15" x14ac:dyDescent="0.25">
      <c r="A119" s="2" t="s">
        <v>344</v>
      </c>
      <c r="B119" s="39">
        <v>40983</v>
      </c>
      <c r="C119" s="17"/>
      <c r="D119" s="19"/>
      <c r="E119" s="20"/>
      <c r="F119" s="21"/>
      <c r="G119" s="22"/>
      <c r="H119" s="23"/>
      <c r="I119" s="24"/>
      <c r="J119" s="25"/>
      <c r="K119" s="23"/>
      <c r="L119" s="26"/>
      <c r="M119" s="27"/>
      <c r="N119" s="20"/>
      <c r="O119" s="2"/>
    </row>
    <row r="120" spans="1:15" x14ac:dyDescent="0.25">
      <c r="A120" s="2" t="s">
        <v>345</v>
      </c>
      <c r="B120" s="39">
        <v>39560</v>
      </c>
      <c r="C120" s="17"/>
      <c r="D120" s="19"/>
      <c r="E120" s="20"/>
      <c r="F120" s="21"/>
      <c r="G120" s="22"/>
      <c r="H120" s="23"/>
      <c r="I120" s="24"/>
      <c r="J120" s="25"/>
      <c r="K120" s="23"/>
      <c r="L120" s="26"/>
      <c r="M120" s="27"/>
      <c r="N120" s="20"/>
      <c r="O120" s="2"/>
    </row>
    <row r="121" spans="1:15" x14ac:dyDescent="0.25">
      <c r="A121" s="2" t="s">
        <v>346</v>
      </c>
      <c r="B121" s="102">
        <v>41204</v>
      </c>
      <c r="C121" s="17"/>
      <c r="D121" s="19"/>
      <c r="E121" s="20"/>
      <c r="F121" s="21"/>
      <c r="G121" s="22"/>
      <c r="H121" s="23"/>
      <c r="I121" s="24"/>
      <c r="J121" s="25"/>
      <c r="K121" s="23"/>
      <c r="L121" s="26"/>
      <c r="M121" s="27"/>
      <c r="N121" s="20"/>
      <c r="O121" s="2"/>
    </row>
    <row r="122" spans="1:15" x14ac:dyDescent="0.25">
      <c r="A122" s="2" t="s">
        <v>347</v>
      </c>
      <c r="B122" s="39">
        <v>39348</v>
      </c>
      <c r="C122" s="17"/>
      <c r="D122" s="19"/>
      <c r="E122" s="20"/>
      <c r="F122" s="21"/>
      <c r="G122" s="22"/>
      <c r="H122" s="23"/>
      <c r="I122" s="24"/>
      <c r="J122" s="25"/>
      <c r="K122" s="23"/>
      <c r="L122" s="26"/>
      <c r="M122" s="27"/>
      <c r="N122" s="20"/>
      <c r="O122" s="2"/>
    </row>
    <row r="123" spans="1:15" x14ac:dyDescent="0.25">
      <c r="A123" s="103" t="s">
        <v>348</v>
      </c>
      <c r="B123" s="104">
        <v>38655</v>
      </c>
      <c r="C123" s="105"/>
      <c r="D123" s="106"/>
      <c r="E123" s="107"/>
      <c r="F123" s="108"/>
      <c r="G123" s="109"/>
      <c r="H123" s="110"/>
      <c r="I123" s="111"/>
      <c r="J123" s="112"/>
      <c r="K123" s="110"/>
      <c r="L123" s="113"/>
      <c r="M123" s="114"/>
      <c r="N123" s="107"/>
      <c r="O123" s="103"/>
    </row>
    <row r="124" spans="1:15" x14ac:dyDescent="0.25">
      <c r="A124" s="15" t="s">
        <v>154</v>
      </c>
      <c r="B124" s="16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 t="s">
        <v>154</v>
      </c>
    </row>
    <row r="125" spans="1:15" x14ac:dyDescent="0.25">
      <c r="A125" s="279" t="s">
        <v>155</v>
      </c>
      <c r="B125" s="280">
        <f>SUM(C125:N125)</f>
        <v>29</v>
      </c>
      <c r="C125" s="281">
        <v>0</v>
      </c>
      <c r="D125" s="282">
        <v>0</v>
      </c>
      <c r="E125" s="283">
        <v>0</v>
      </c>
      <c r="F125" s="284">
        <v>0</v>
      </c>
      <c r="G125" s="285">
        <v>4</v>
      </c>
      <c r="H125" s="286">
        <v>2</v>
      </c>
      <c r="I125" s="287">
        <v>6</v>
      </c>
      <c r="J125" s="288">
        <v>14</v>
      </c>
      <c r="K125" s="286">
        <v>3</v>
      </c>
      <c r="L125" s="289">
        <v>0</v>
      </c>
      <c r="M125" s="290">
        <v>0</v>
      </c>
      <c r="N125" s="283">
        <v>0</v>
      </c>
      <c r="O125" s="279" t="s">
        <v>155</v>
      </c>
    </row>
    <row r="126" spans="1:15" x14ac:dyDescent="0.25">
      <c r="A126" s="291" t="s">
        <v>156</v>
      </c>
      <c r="B126" s="269">
        <f>SUM(C126:N126)</f>
        <v>34.18181818181818</v>
      </c>
      <c r="C126" s="292">
        <v>0</v>
      </c>
      <c r="D126" s="293">
        <v>0</v>
      </c>
      <c r="E126" s="294">
        <v>0</v>
      </c>
      <c r="F126" s="295">
        <v>1</v>
      </c>
      <c r="G126" s="296">
        <v>3.4545454545454546</v>
      </c>
      <c r="H126" s="297">
        <v>6.1818181818181817</v>
      </c>
      <c r="I126" s="298">
        <v>10.545454545454545</v>
      </c>
      <c r="J126" s="299">
        <v>8.7272727272727266</v>
      </c>
      <c r="K126" s="297">
        <v>3.9090909090909092</v>
      </c>
      <c r="L126" s="300">
        <v>0.36363636363636365</v>
      </c>
      <c r="M126" s="301">
        <v>0</v>
      </c>
      <c r="N126" s="294">
        <v>0</v>
      </c>
      <c r="O126" s="291" t="s">
        <v>156</v>
      </c>
    </row>
    <row r="127" spans="1:15" x14ac:dyDescent="0.25">
      <c r="A127" s="2" t="s">
        <v>157</v>
      </c>
      <c r="B127" s="18">
        <v>47</v>
      </c>
      <c r="C127" s="17">
        <v>0</v>
      </c>
      <c r="D127" s="19">
        <v>0</v>
      </c>
      <c r="E127" s="20">
        <v>0</v>
      </c>
      <c r="F127" s="21">
        <v>6</v>
      </c>
      <c r="G127" s="22">
        <v>7</v>
      </c>
      <c r="H127" s="23">
        <v>11</v>
      </c>
      <c r="I127" s="24">
        <v>26</v>
      </c>
      <c r="J127" s="25">
        <v>16</v>
      </c>
      <c r="K127" s="23">
        <v>9</v>
      </c>
      <c r="L127" s="26">
        <v>3</v>
      </c>
      <c r="M127" s="27">
        <v>0</v>
      </c>
      <c r="N127" s="20">
        <v>0</v>
      </c>
      <c r="O127" s="2" t="s">
        <v>157</v>
      </c>
    </row>
    <row r="128" spans="1:15" x14ac:dyDescent="0.25">
      <c r="A128" s="2" t="s">
        <v>86</v>
      </c>
      <c r="B128" s="18">
        <v>2006</v>
      </c>
      <c r="C128" s="17"/>
      <c r="D128" s="19"/>
      <c r="E128" s="20"/>
      <c r="F128" s="21">
        <v>2011</v>
      </c>
      <c r="G128" s="22">
        <v>2008</v>
      </c>
      <c r="H128" s="23">
        <v>2010</v>
      </c>
      <c r="I128" s="24">
        <v>2006</v>
      </c>
      <c r="J128" s="25">
        <v>2009</v>
      </c>
      <c r="K128" s="23">
        <v>2006</v>
      </c>
      <c r="L128" s="26">
        <v>2011</v>
      </c>
      <c r="M128" s="27"/>
      <c r="N128" s="20"/>
      <c r="O128" s="2" t="s">
        <v>86</v>
      </c>
    </row>
    <row r="129" spans="1:15" x14ac:dyDescent="0.25">
      <c r="A129" s="2" t="s">
        <v>158</v>
      </c>
      <c r="B129" s="18">
        <v>15</v>
      </c>
      <c r="C129" s="17">
        <v>0</v>
      </c>
      <c r="D129" s="19">
        <v>0</v>
      </c>
      <c r="E129" s="20">
        <v>0</v>
      </c>
      <c r="F129" s="21">
        <v>0</v>
      </c>
      <c r="G129" s="22">
        <v>0</v>
      </c>
      <c r="H129" s="23">
        <v>2</v>
      </c>
      <c r="I129" s="24">
        <v>4</v>
      </c>
      <c r="J129" s="25">
        <v>2</v>
      </c>
      <c r="K129" s="23">
        <v>0</v>
      </c>
      <c r="L129" s="26">
        <v>0</v>
      </c>
      <c r="M129" s="27">
        <v>0</v>
      </c>
      <c r="N129" s="20">
        <v>0</v>
      </c>
      <c r="O129" s="2" t="s">
        <v>158</v>
      </c>
    </row>
    <row r="130" spans="1:15" x14ac:dyDescent="0.25">
      <c r="A130" s="2" t="s">
        <v>86</v>
      </c>
      <c r="B130" s="18">
        <v>2007</v>
      </c>
      <c r="C130" s="17"/>
      <c r="D130" s="19"/>
      <c r="E130" s="20"/>
      <c r="F130" s="21">
        <v>2012</v>
      </c>
      <c r="G130" s="22">
        <v>2006</v>
      </c>
      <c r="H130" s="23">
        <v>2012</v>
      </c>
      <c r="I130" s="24">
        <v>2011</v>
      </c>
      <c r="J130" s="25">
        <v>2006</v>
      </c>
      <c r="K130" s="23">
        <v>2007</v>
      </c>
      <c r="L130" s="26">
        <v>2012</v>
      </c>
      <c r="M130" s="27"/>
      <c r="N130" s="20"/>
      <c r="O130" s="2" t="s">
        <v>86</v>
      </c>
    </row>
    <row r="131" spans="1:15" x14ac:dyDescent="0.25">
      <c r="A131" s="2" t="s">
        <v>159</v>
      </c>
      <c r="B131" s="102">
        <v>41053</v>
      </c>
      <c r="C131" s="17"/>
      <c r="D131" s="19"/>
      <c r="E131" s="20"/>
      <c r="F131" s="21"/>
      <c r="G131" s="22"/>
      <c r="H131" s="23"/>
      <c r="I131" s="24"/>
      <c r="J131" s="25"/>
      <c r="K131" s="23"/>
      <c r="L131" s="26"/>
      <c r="M131" s="27"/>
      <c r="N131" s="20"/>
      <c r="O131" s="2"/>
    </row>
    <row r="132" spans="1:15" x14ac:dyDescent="0.25">
      <c r="A132" s="2" t="s">
        <v>160</v>
      </c>
      <c r="B132" s="39">
        <v>39186</v>
      </c>
      <c r="C132" s="17"/>
      <c r="D132" s="19"/>
      <c r="E132" s="20"/>
      <c r="F132" s="21"/>
      <c r="G132" s="22"/>
      <c r="H132" s="23"/>
      <c r="I132" s="24"/>
      <c r="J132" s="25"/>
      <c r="K132" s="23"/>
      <c r="L132" s="26"/>
      <c r="M132" s="27"/>
      <c r="N132" s="20"/>
      <c r="O132" s="2"/>
    </row>
    <row r="133" spans="1:15" x14ac:dyDescent="0.25">
      <c r="A133" s="2" t="s">
        <v>161</v>
      </c>
      <c r="B133" s="39">
        <v>38876</v>
      </c>
      <c r="C133" s="17"/>
      <c r="D133" s="19"/>
      <c r="E133" s="20"/>
      <c r="F133" s="21"/>
      <c r="G133" s="22"/>
      <c r="H133" s="23"/>
      <c r="I133" s="24"/>
      <c r="J133" s="25"/>
      <c r="K133" s="23"/>
      <c r="L133" s="26"/>
      <c r="M133" s="27"/>
      <c r="N133" s="20"/>
      <c r="O133" s="2"/>
    </row>
    <row r="134" spans="1:15" x14ac:dyDescent="0.25">
      <c r="A134" s="2" t="s">
        <v>162</v>
      </c>
      <c r="B134" s="102">
        <v>41162</v>
      </c>
      <c r="C134" s="17"/>
      <c r="D134" s="19"/>
      <c r="E134" s="20"/>
      <c r="F134" s="21"/>
      <c r="G134" s="22"/>
      <c r="H134" s="23"/>
      <c r="I134" s="24"/>
      <c r="J134" s="25"/>
      <c r="K134" s="23"/>
      <c r="L134" s="26"/>
      <c r="M134" s="27"/>
      <c r="N134" s="20"/>
      <c r="O134" s="2"/>
    </row>
    <row r="135" spans="1:15" x14ac:dyDescent="0.25">
      <c r="A135" s="2" t="s">
        <v>163</v>
      </c>
      <c r="B135" s="39">
        <v>39299</v>
      </c>
      <c r="C135" s="17"/>
      <c r="D135" s="19"/>
      <c r="E135" s="20"/>
      <c r="F135" s="21"/>
      <c r="G135" s="22"/>
      <c r="H135" s="23"/>
      <c r="I135" s="24"/>
      <c r="J135" s="25"/>
      <c r="K135" s="23"/>
      <c r="L135" s="26"/>
      <c r="M135" s="27"/>
      <c r="N135" s="20"/>
      <c r="O135" s="2"/>
    </row>
    <row r="136" spans="1:15" ht="15.75" thickBot="1" x14ac:dyDescent="0.3">
      <c r="A136" s="103" t="s">
        <v>164</v>
      </c>
      <c r="B136" s="104">
        <v>37177</v>
      </c>
      <c r="C136" s="105"/>
      <c r="D136" s="106"/>
      <c r="E136" s="107"/>
      <c r="F136" s="108"/>
      <c r="G136" s="109"/>
      <c r="H136" s="110"/>
      <c r="I136" s="111"/>
      <c r="J136" s="112"/>
      <c r="K136" s="110"/>
      <c r="L136" s="113"/>
      <c r="M136" s="114"/>
      <c r="N136" s="107"/>
      <c r="O136" s="103"/>
    </row>
    <row r="137" spans="1:15" ht="15.75" thickTop="1" x14ac:dyDescent="0.25">
      <c r="A137" s="62" t="s">
        <v>386</v>
      </c>
      <c r="B137" s="63">
        <f>SUM(C137:N137)</f>
        <v>20</v>
      </c>
      <c r="C137" s="64">
        <v>0</v>
      </c>
      <c r="D137" s="65">
        <v>0</v>
      </c>
      <c r="E137" s="66">
        <v>0</v>
      </c>
      <c r="F137" s="67">
        <v>0</v>
      </c>
      <c r="G137" s="68">
        <v>3</v>
      </c>
      <c r="H137" s="69">
        <v>1</v>
      </c>
      <c r="I137" s="70">
        <v>6</v>
      </c>
      <c r="J137" s="71">
        <v>7</v>
      </c>
      <c r="K137" s="69">
        <v>3</v>
      </c>
      <c r="L137" s="72">
        <v>0</v>
      </c>
      <c r="M137" s="73">
        <v>0</v>
      </c>
      <c r="N137" s="66">
        <v>0</v>
      </c>
      <c r="O137" s="62" t="s">
        <v>386</v>
      </c>
    </row>
    <row r="138" spans="1:15" x14ac:dyDescent="0.25">
      <c r="A138" s="115" t="s">
        <v>156</v>
      </c>
      <c r="B138" s="116">
        <f>SUM(C138:N138)</f>
        <v>22.75</v>
      </c>
      <c r="C138" s="117">
        <v>0</v>
      </c>
      <c r="D138" s="118">
        <v>0</v>
      </c>
      <c r="E138" s="119">
        <v>0</v>
      </c>
      <c r="F138" s="120">
        <v>0</v>
      </c>
      <c r="G138" s="121">
        <v>1.25</v>
      </c>
      <c r="H138" s="122">
        <v>3</v>
      </c>
      <c r="I138" s="123">
        <v>5.5</v>
      </c>
      <c r="J138" s="124">
        <v>8.25</v>
      </c>
      <c r="K138" s="122">
        <v>4.75</v>
      </c>
      <c r="L138" s="125">
        <v>0</v>
      </c>
      <c r="M138" s="126">
        <v>0</v>
      </c>
      <c r="N138" s="119">
        <v>0</v>
      </c>
      <c r="O138" s="115" t="s">
        <v>156</v>
      </c>
    </row>
    <row r="139" spans="1:15" x14ac:dyDescent="0.25">
      <c r="A139" s="36" t="s">
        <v>157</v>
      </c>
      <c r="B139" s="141"/>
      <c r="C139" s="142">
        <v>0</v>
      </c>
      <c r="D139" s="143">
        <v>0</v>
      </c>
      <c r="E139" s="144">
        <v>0</v>
      </c>
      <c r="F139" s="145">
        <v>3</v>
      </c>
      <c r="G139" s="146"/>
      <c r="H139" s="147">
        <v>12</v>
      </c>
      <c r="I139" s="148">
        <v>21</v>
      </c>
      <c r="J139" s="149">
        <v>26</v>
      </c>
      <c r="K139" s="147">
        <v>13</v>
      </c>
      <c r="L139" s="150">
        <v>4</v>
      </c>
      <c r="M139" s="151"/>
      <c r="N139" s="144">
        <v>0</v>
      </c>
      <c r="O139" s="36" t="s">
        <v>157</v>
      </c>
    </row>
    <row r="140" spans="1:15" x14ac:dyDescent="0.25">
      <c r="A140" s="36" t="s">
        <v>86</v>
      </c>
      <c r="B140" s="141"/>
      <c r="C140" s="142"/>
      <c r="D140" s="143"/>
      <c r="E140" s="144"/>
      <c r="F140" s="145">
        <v>1945</v>
      </c>
      <c r="G140" s="146">
        <v>1945</v>
      </c>
      <c r="H140" s="147">
        <v>1976</v>
      </c>
      <c r="I140" s="148">
        <v>2006</v>
      </c>
      <c r="J140" s="149">
        <v>1947</v>
      </c>
      <c r="K140" s="147">
        <v>1959</v>
      </c>
      <c r="L140" s="150">
        <v>1959</v>
      </c>
      <c r="M140" s="151"/>
      <c r="N140" s="144"/>
      <c r="O140" s="36" t="s">
        <v>86</v>
      </c>
    </row>
    <row r="141" spans="1:15" x14ac:dyDescent="0.25">
      <c r="A141" s="36" t="s">
        <v>158</v>
      </c>
      <c r="B141" s="141"/>
      <c r="C141" s="142">
        <v>0</v>
      </c>
      <c r="D141" s="143">
        <v>0</v>
      </c>
      <c r="E141" s="144">
        <v>0</v>
      </c>
      <c r="F141" s="145">
        <v>0</v>
      </c>
      <c r="G141" s="146">
        <v>0</v>
      </c>
      <c r="H141" s="147">
        <v>0</v>
      </c>
      <c r="I141" s="148">
        <v>0</v>
      </c>
      <c r="J141" s="149">
        <v>0</v>
      </c>
      <c r="K141" s="147">
        <v>0</v>
      </c>
      <c r="L141" s="150">
        <v>0</v>
      </c>
      <c r="M141" s="151"/>
      <c r="N141" s="144">
        <v>0</v>
      </c>
      <c r="O141" s="36" t="s">
        <v>158</v>
      </c>
    </row>
    <row r="142" spans="1:15" x14ac:dyDescent="0.25">
      <c r="A142" s="152" t="s">
        <v>86</v>
      </c>
      <c r="B142" s="141"/>
      <c r="C142" s="142"/>
      <c r="D142" s="143"/>
      <c r="E142" s="144"/>
      <c r="F142" s="145">
        <v>2007</v>
      </c>
      <c r="G142" s="146">
        <v>2007</v>
      </c>
      <c r="H142" s="147" t="s">
        <v>99</v>
      </c>
      <c r="I142" s="148" t="s">
        <v>99</v>
      </c>
      <c r="J142" s="149">
        <v>2006</v>
      </c>
      <c r="K142" s="147">
        <v>2007</v>
      </c>
      <c r="L142" s="150">
        <v>2012</v>
      </c>
      <c r="M142" s="151"/>
      <c r="N142" s="144"/>
      <c r="O142" s="152" t="s">
        <v>86</v>
      </c>
    </row>
    <row r="143" spans="1:15" x14ac:dyDescent="0.25">
      <c r="A143" s="15" t="s">
        <v>166</v>
      </c>
      <c r="B143" s="16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 t="s">
        <v>166</v>
      </c>
    </row>
    <row r="144" spans="1:15" x14ac:dyDescent="0.25">
      <c r="A144" s="279" t="s">
        <v>167</v>
      </c>
      <c r="B144" s="280">
        <f>SUM(C144:N144)</f>
        <v>7</v>
      </c>
      <c r="C144" s="281">
        <v>0</v>
      </c>
      <c r="D144" s="282">
        <v>0</v>
      </c>
      <c r="E144" s="283">
        <v>0</v>
      </c>
      <c r="F144" s="284">
        <v>0</v>
      </c>
      <c r="G144" s="285">
        <v>0</v>
      </c>
      <c r="H144" s="286">
        <v>1</v>
      </c>
      <c r="I144" s="287">
        <v>2</v>
      </c>
      <c r="J144" s="288">
        <v>3</v>
      </c>
      <c r="K144" s="286">
        <v>1</v>
      </c>
      <c r="L144" s="289">
        <v>0</v>
      </c>
      <c r="M144" s="290">
        <v>0</v>
      </c>
      <c r="N144" s="283">
        <v>0</v>
      </c>
      <c r="O144" s="279" t="s">
        <v>167</v>
      </c>
    </row>
    <row r="145" spans="1:15" x14ac:dyDescent="0.25">
      <c r="A145" s="291" t="s">
        <v>168</v>
      </c>
      <c r="B145" s="269">
        <f>SUM(C145:N145)</f>
        <v>7.545454545454545</v>
      </c>
      <c r="C145" s="292">
        <v>0</v>
      </c>
      <c r="D145" s="293">
        <v>0</v>
      </c>
      <c r="E145" s="294">
        <v>0</v>
      </c>
      <c r="F145" s="295">
        <v>0</v>
      </c>
      <c r="G145" s="296">
        <v>9.0909090909090912E-2</v>
      </c>
      <c r="H145" s="297">
        <v>1.6363636363636365</v>
      </c>
      <c r="I145" s="298">
        <v>3</v>
      </c>
      <c r="J145" s="299">
        <v>2.4545454545454546</v>
      </c>
      <c r="K145" s="297">
        <v>0.36363636363636365</v>
      </c>
      <c r="L145" s="300">
        <v>0</v>
      </c>
      <c r="M145" s="301">
        <v>0</v>
      </c>
      <c r="N145" s="294">
        <v>0</v>
      </c>
      <c r="O145" s="291" t="s">
        <v>168</v>
      </c>
    </row>
    <row r="146" spans="1:15" x14ac:dyDescent="0.25">
      <c r="A146" s="2" t="s">
        <v>169</v>
      </c>
      <c r="B146" s="18">
        <v>16</v>
      </c>
      <c r="C146" s="17">
        <v>0</v>
      </c>
      <c r="D146" s="19">
        <v>0</v>
      </c>
      <c r="E146" s="20">
        <v>0</v>
      </c>
      <c r="F146" s="21">
        <v>0</v>
      </c>
      <c r="G146" s="22">
        <v>1</v>
      </c>
      <c r="H146" s="23">
        <v>4</v>
      </c>
      <c r="I146" s="24">
        <v>13</v>
      </c>
      <c r="J146" s="25">
        <v>10</v>
      </c>
      <c r="K146" s="23">
        <v>2</v>
      </c>
      <c r="L146" s="26">
        <v>0</v>
      </c>
      <c r="M146" s="27">
        <v>0</v>
      </c>
      <c r="N146" s="20">
        <v>0</v>
      </c>
      <c r="O146" s="2" t="s">
        <v>169</v>
      </c>
    </row>
    <row r="147" spans="1:15" x14ac:dyDescent="0.25">
      <c r="A147" s="2" t="s">
        <v>86</v>
      </c>
      <c r="B147" s="18">
        <v>2006</v>
      </c>
      <c r="C147" s="17"/>
      <c r="D147" s="19"/>
      <c r="E147" s="20"/>
      <c r="F147" s="21"/>
      <c r="G147" s="22">
        <v>2005</v>
      </c>
      <c r="H147" s="23">
        <v>2005</v>
      </c>
      <c r="I147" s="24">
        <v>2006</v>
      </c>
      <c r="J147" s="25">
        <v>2003</v>
      </c>
      <c r="K147" s="23">
        <v>2003</v>
      </c>
      <c r="L147" s="26"/>
      <c r="M147" s="27"/>
      <c r="N147" s="20"/>
      <c r="O147" s="2" t="s">
        <v>86</v>
      </c>
    </row>
    <row r="148" spans="1:15" x14ac:dyDescent="0.25">
      <c r="A148" s="2" t="s">
        <v>170</v>
      </c>
      <c r="B148" s="18">
        <v>2</v>
      </c>
      <c r="C148" s="17">
        <v>0</v>
      </c>
      <c r="D148" s="19">
        <v>0</v>
      </c>
      <c r="E148" s="20">
        <v>0</v>
      </c>
      <c r="F148" s="21">
        <v>0</v>
      </c>
      <c r="G148" s="22">
        <v>0</v>
      </c>
      <c r="H148" s="23">
        <v>0</v>
      </c>
      <c r="I148" s="24">
        <v>0</v>
      </c>
      <c r="J148" s="25">
        <v>0</v>
      </c>
      <c r="K148" s="23">
        <v>0</v>
      </c>
      <c r="L148" s="26">
        <v>0</v>
      </c>
      <c r="M148" s="27">
        <v>0</v>
      </c>
      <c r="N148" s="20">
        <v>0</v>
      </c>
      <c r="O148" s="2" t="s">
        <v>170</v>
      </c>
    </row>
    <row r="149" spans="1:15" x14ac:dyDescent="0.25">
      <c r="A149" s="128" t="s">
        <v>86</v>
      </c>
      <c r="B149" s="89">
        <v>2007</v>
      </c>
      <c r="C149" s="90"/>
      <c r="D149" s="91"/>
      <c r="E149" s="92"/>
      <c r="F149" s="93"/>
      <c r="G149" s="94">
        <v>2012</v>
      </c>
      <c r="H149" s="95">
        <v>2008</v>
      </c>
      <c r="I149" s="96">
        <v>2005</v>
      </c>
      <c r="J149" s="97">
        <v>2011</v>
      </c>
      <c r="K149" s="95">
        <v>2010</v>
      </c>
      <c r="L149" s="98"/>
      <c r="M149" s="99"/>
      <c r="N149" s="92"/>
      <c r="O149" s="128" t="s">
        <v>86</v>
      </c>
    </row>
    <row r="150" spans="1:15" x14ac:dyDescent="0.25">
      <c r="A150" s="2" t="s">
        <v>171</v>
      </c>
      <c r="B150" s="102">
        <v>41088</v>
      </c>
      <c r="C150" s="17"/>
      <c r="D150" s="19"/>
      <c r="E150" s="20"/>
      <c r="F150" s="21"/>
      <c r="G150" s="22"/>
      <c r="H150" s="23"/>
      <c r="I150" s="24"/>
      <c r="J150" s="25"/>
      <c r="K150" s="23"/>
      <c r="L150" s="26"/>
      <c r="M150" s="27"/>
      <c r="N150" s="20"/>
      <c r="O150" s="2"/>
    </row>
    <row r="151" spans="1:15" x14ac:dyDescent="0.25">
      <c r="A151" s="2" t="s">
        <v>172</v>
      </c>
      <c r="B151" s="39">
        <v>38499</v>
      </c>
      <c r="C151" s="17"/>
      <c r="D151" s="19"/>
      <c r="E151" s="20"/>
      <c r="F151" s="21"/>
      <c r="G151" s="22"/>
      <c r="H151" s="23"/>
      <c r="I151" s="24"/>
      <c r="J151" s="25"/>
      <c r="K151" s="23"/>
      <c r="L151" s="26"/>
      <c r="M151" s="27"/>
      <c r="N151" s="20"/>
      <c r="O151" s="2"/>
    </row>
    <row r="152" spans="1:15" x14ac:dyDescent="0.25">
      <c r="A152" s="2" t="s">
        <v>173</v>
      </c>
      <c r="B152" s="39">
        <v>39657</v>
      </c>
      <c r="C152" s="17"/>
      <c r="D152" s="19"/>
      <c r="E152" s="20"/>
      <c r="F152" s="21"/>
      <c r="G152" s="22"/>
      <c r="H152" s="23"/>
      <c r="I152" s="24"/>
      <c r="J152" s="25"/>
      <c r="K152" s="23"/>
      <c r="L152" s="26"/>
      <c r="M152" s="27"/>
      <c r="N152" s="20"/>
      <c r="O152" s="2"/>
    </row>
    <row r="153" spans="1:15" x14ac:dyDescent="0.25">
      <c r="A153" s="2" t="s">
        <v>174</v>
      </c>
      <c r="B153" s="102">
        <v>41161</v>
      </c>
      <c r="C153" s="17"/>
      <c r="D153" s="19"/>
      <c r="E153" s="20"/>
      <c r="F153" s="21"/>
      <c r="G153" s="22"/>
      <c r="H153" s="23"/>
      <c r="I153" s="24"/>
      <c r="J153" s="25"/>
      <c r="K153" s="23"/>
      <c r="L153" s="26"/>
      <c r="M153" s="27"/>
      <c r="N153" s="20"/>
      <c r="O153" s="2"/>
    </row>
    <row r="154" spans="1:15" x14ac:dyDescent="0.25">
      <c r="A154" s="2" t="s">
        <v>175</v>
      </c>
      <c r="B154" s="39">
        <v>40379</v>
      </c>
      <c r="C154" s="17"/>
      <c r="D154" s="19"/>
      <c r="E154" s="20"/>
      <c r="F154" s="21"/>
      <c r="G154" s="22"/>
      <c r="H154" s="23"/>
      <c r="I154" s="24"/>
      <c r="J154" s="25"/>
      <c r="K154" s="23"/>
      <c r="L154" s="26"/>
      <c r="M154" s="27"/>
      <c r="N154" s="20"/>
      <c r="O154" s="2"/>
    </row>
    <row r="155" spans="1:15" ht="15.75" thickBot="1" x14ac:dyDescent="0.3">
      <c r="A155" s="103" t="s">
        <v>176</v>
      </c>
      <c r="B155" s="104">
        <v>37885</v>
      </c>
      <c r="C155" s="105"/>
      <c r="D155" s="106"/>
      <c r="E155" s="107"/>
      <c r="F155" s="108"/>
      <c r="G155" s="109"/>
      <c r="H155" s="110"/>
      <c r="I155" s="111"/>
      <c r="J155" s="112"/>
      <c r="K155" s="110"/>
      <c r="L155" s="113"/>
      <c r="M155" s="114"/>
      <c r="N155" s="107"/>
      <c r="O155" s="103"/>
    </row>
    <row r="156" spans="1:15" ht="15.75" thickTop="1" x14ac:dyDescent="0.25">
      <c r="A156" s="62" t="s">
        <v>177</v>
      </c>
      <c r="B156" s="63">
        <f>SUM(C156:N156)</f>
        <v>3</v>
      </c>
      <c r="C156" s="64">
        <v>0</v>
      </c>
      <c r="D156" s="65">
        <v>0</v>
      </c>
      <c r="E156" s="66">
        <v>0</v>
      </c>
      <c r="F156" s="67">
        <v>0</v>
      </c>
      <c r="G156" s="68">
        <v>0</v>
      </c>
      <c r="H156" s="69">
        <v>0</v>
      </c>
      <c r="I156" s="70">
        <v>1</v>
      </c>
      <c r="J156" s="71">
        <v>2</v>
      </c>
      <c r="K156" s="69">
        <v>0</v>
      </c>
      <c r="L156" s="72">
        <v>0</v>
      </c>
      <c r="M156" s="73">
        <v>0</v>
      </c>
      <c r="N156" s="66">
        <v>0</v>
      </c>
      <c r="O156" s="62" t="s">
        <v>177</v>
      </c>
    </row>
    <row r="157" spans="1:15" x14ac:dyDescent="0.25">
      <c r="A157" s="2" t="s">
        <v>168</v>
      </c>
      <c r="B157" s="18">
        <f>SUM(C157:N157)</f>
        <v>3</v>
      </c>
      <c r="C157" s="17">
        <v>0</v>
      </c>
      <c r="D157" s="19">
        <v>0</v>
      </c>
      <c r="E157" s="20">
        <v>0</v>
      </c>
      <c r="F157" s="21">
        <v>0</v>
      </c>
      <c r="G157" s="22">
        <v>0</v>
      </c>
      <c r="H157" s="23">
        <v>1</v>
      </c>
      <c r="I157" s="24">
        <v>1</v>
      </c>
      <c r="J157" s="25">
        <v>1</v>
      </c>
      <c r="K157" s="23">
        <v>0</v>
      </c>
      <c r="L157" s="26">
        <v>0</v>
      </c>
      <c r="M157" s="27">
        <v>0</v>
      </c>
      <c r="N157" s="20">
        <v>0</v>
      </c>
      <c r="O157" s="2" t="s">
        <v>168</v>
      </c>
    </row>
    <row r="158" spans="1:15" x14ac:dyDescent="0.25">
      <c r="A158" s="2" t="s">
        <v>169</v>
      </c>
      <c r="B158" s="16"/>
      <c r="C158" s="17">
        <v>0</v>
      </c>
      <c r="D158" s="19">
        <v>0</v>
      </c>
      <c r="E158" s="20">
        <v>0</v>
      </c>
      <c r="F158" s="21">
        <v>0</v>
      </c>
      <c r="G158" s="22">
        <v>4</v>
      </c>
      <c r="H158" s="23">
        <v>7</v>
      </c>
      <c r="I158" s="24">
        <v>7</v>
      </c>
      <c r="J158" s="25">
        <v>9</v>
      </c>
      <c r="K158" s="23">
        <v>3</v>
      </c>
      <c r="L158" s="26">
        <v>0</v>
      </c>
      <c r="M158" s="27">
        <v>0</v>
      </c>
      <c r="N158" s="20">
        <v>0</v>
      </c>
      <c r="O158" s="2" t="s">
        <v>169</v>
      </c>
    </row>
    <row r="159" spans="1:15" x14ac:dyDescent="0.25">
      <c r="A159" s="2" t="s">
        <v>86</v>
      </c>
      <c r="B159" s="16"/>
      <c r="C159" s="17"/>
      <c r="D159" s="19"/>
      <c r="E159" s="20"/>
      <c r="F159" s="21"/>
      <c r="G159" s="22">
        <v>1947</v>
      </c>
      <c r="H159" s="23">
        <v>1976</v>
      </c>
      <c r="I159" s="24">
        <v>2006</v>
      </c>
      <c r="J159" s="25">
        <v>1947</v>
      </c>
      <c r="K159" s="23">
        <v>1961</v>
      </c>
      <c r="L159" s="26"/>
      <c r="M159" s="27"/>
      <c r="N159" s="20"/>
      <c r="O159" s="2" t="s">
        <v>86</v>
      </c>
    </row>
    <row r="160" spans="1:15" x14ac:dyDescent="0.25">
      <c r="A160" s="2" t="s">
        <v>170</v>
      </c>
      <c r="B160" s="16"/>
      <c r="C160" s="17">
        <v>0</v>
      </c>
      <c r="D160" s="19">
        <v>0</v>
      </c>
      <c r="E160" s="20">
        <v>0</v>
      </c>
      <c r="F160" s="21">
        <v>0</v>
      </c>
      <c r="G160" s="22">
        <v>0</v>
      </c>
      <c r="H160" s="23">
        <v>0</v>
      </c>
      <c r="I160" s="24">
        <v>0</v>
      </c>
      <c r="J160" s="25">
        <v>0</v>
      </c>
      <c r="K160" s="23">
        <v>0</v>
      </c>
      <c r="L160" s="26">
        <v>0</v>
      </c>
      <c r="M160" s="27">
        <v>0</v>
      </c>
      <c r="N160" s="20">
        <v>0</v>
      </c>
      <c r="O160" s="2" t="s">
        <v>170</v>
      </c>
    </row>
    <row r="161" spans="1:15" x14ac:dyDescent="0.25">
      <c r="A161" s="128" t="s">
        <v>86</v>
      </c>
      <c r="B161" s="16"/>
      <c r="C161" s="17"/>
      <c r="D161" s="19"/>
      <c r="E161" s="20"/>
      <c r="F161" s="21"/>
      <c r="G161" s="22">
        <v>2009</v>
      </c>
      <c r="H161" s="23">
        <v>2012</v>
      </c>
      <c r="I161" s="24">
        <v>2004</v>
      </c>
      <c r="J161" s="25">
        <v>2006</v>
      </c>
      <c r="K161" s="23">
        <v>2009</v>
      </c>
      <c r="L161" s="26"/>
      <c r="M161" s="27"/>
      <c r="N161" s="20"/>
      <c r="O161" s="128" t="s">
        <v>86</v>
      </c>
    </row>
    <row r="162" spans="1:15" x14ac:dyDescent="0.25">
      <c r="A162" s="15" t="s">
        <v>178</v>
      </c>
      <c r="B162" s="16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 t="s">
        <v>178</v>
      </c>
    </row>
    <row r="163" spans="1:15" x14ac:dyDescent="0.25">
      <c r="A163" s="279" t="s">
        <v>179</v>
      </c>
      <c r="B163" s="280">
        <f>SUM(C163:N163)</f>
        <v>909.8</v>
      </c>
      <c r="C163" s="281">
        <v>44.8</v>
      </c>
      <c r="D163" s="282">
        <v>5.6</v>
      </c>
      <c r="E163" s="283">
        <v>46.2</v>
      </c>
      <c r="F163" s="284">
        <v>74.2</v>
      </c>
      <c r="G163" s="285">
        <v>22.4</v>
      </c>
      <c r="H163" s="286">
        <v>91.6</v>
      </c>
      <c r="I163" s="287">
        <v>144.6</v>
      </c>
      <c r="J163" s="288">
        <v>42.8</v>
      </c>
      <c r="K163" s="286">
        <v>49.8</v>
      </c>
      <c r="L163" s="289">
        <v>162.19999999999999</v>
      </c>
      <c r="M163" s="290">
        <v>74.8</v>
      </c>
      <c r="N163" s="283">
        <v>150.80000000000001</v>
      </c>
      <c r="O163" s="279" t="s">
        <v>179</v>
      </c>
    </row>
    <row r="164" spans="1:15" x14ac:dyDescent="0.25">
      <c r="A164" s="291" t="s">
        <v>180</v>
      </c>
      <c r="B164" s="269">
        <f>SUM(C164:N164)</f>
        <v>802.54727272727268</v>
      </c>
      <c r="C164" s="292">
        <v>58.945454545454552</v>
      </c>
      <c r="D164" s="293">
        <v>61.181818181818173</v>
      </c>
      <c r="E164" s="294">
        <v>69.072727272727263</v>
      </c>
      <c r="F164" s="295">
        <v>43.127272727272732</v>
      </c>
      <c r="G164" s="296">
        <v>60.865454545454554</v>
      </c>
      <c r="H164" s="297">
        <v>53.12</v>
      </c>
      <c r="I164" s="302">
        <v>81.34727272727271</v>
      </c>
      <c r="J164" s="299">
        <v>96.054545454545448</v>
      </c>
      <c r="K164" s="297">
        <v>55.447272727272733</v>
      </c>
      <c r="L164" s="300">
        <v>61.72</v>
      </c>
      <c r="M164" s="301">
        <v>80.018181818181816</v>
      </c>
      <c r="N164" s="294">
        <v>81.647272727272721</v>
      </c>
      <c r="O164" s="291" t="s">
        <v>180</v>
      </c>
    </row>
    <row r="165" spans="1:15" x14ac:dyDescent="0.25">
      <c r="A165" s="2" t="s">
        <v>28</v>
      </c>
      <c r="B165" s="18">
        <f t="shared" ref="B165:N165" si="8">INT((B163-B164)*10000/B164)/100</f>
        <v>13.36</v>
      </c>
      <c r="C165" s="17">
        <f t="shared" si="8"/>
        <v>-24</v>
      </c>
      <c r="D165" s="19">
        <f t="shared" si="8"/>
        <v>-90.85</v>
      </c>
      <c r="E165" s="20">
        <f t="shared" si="8"/>
        <v>-33.119999999999997</v>
      </c>
      <c r="F165" s="21">
        <f t="shared" si="8"/>
        <v>72.040000000000006</v>
      </c>
      <c r="G165" s="22">
        <f t="shared" si="8"/>
        <v>-63.2</v>
      </c>
      <c r="H165" s="23">
        <f t="shared" si="8"/>
        <v>72.430000000000007</v>
      </c>
      <c r="I165" s="24">
        <f t="shared" si="8"/>
        <v>77.75</v>
      </c>
      <c r="J165" s="25">
        <f t="shared" si="8"/>
        <v>-55.45</v>
      </c>
      <c r="K165" s="23">
        <f t="shared" si="8"/>
        <v>-10.19</v>
      </c>
      <c r="L165" s="26">
        <f t="shared" si="8"/>
        <v>162.79</v>
      </c>
      <c r="M165" s="27">
        <f t="shared" si="8"/>
        <v>-6.53</v>
      </c>
      <c r="N165" s="20">
        <f t="shared" si="8"/>
        <v>84.69</v>
      </c>
      <c r="O165" s="2" t="s">
        <v>28</v>
      </c>
    </row>
    <row r="166" spans="1:15" x14ac:dyDescent="0.25">
      <c r="A166" s="2" t="s">
        <v>181</v>
      </c>
      <c r="B166" s="18">
        <v>1180</v>
      </c>
      <c r="C166" s="17">
        <v>97</v>
      </c>
      <c r="D166" s="19">
        <v>135.5</v>
      </c>
      <c r="E166" s="20">
        <v>185</v>
      </c>
      <c r="F166" s="21">
        <v>182.5</v>
      </c>
      <c r="G166" s="22">
        <v>128</v>
      </c>
      <c r="H166" s="23">
        <v>107</v>
      </c>
      <c r="I166" s="24">
        <v>144.6</v>
      </c>
      <c r="J166" s="25">
        <v>164.5</v>
      </c>
      <c r="K166" s="23">
        <v>144.5</v>
      </c>
      <c r="L166" s="26">
        <v>162.19999999999999</v>
      </c>
      <c r="M166" s="27">
        <v>175</v>
      </c>
      <c r="N166" s="20">
        <v>130.5</v>
      </c>
      <c r="O166" s="2" t="s">
        <v>181</v>
      </c>
    </row>
    <row r="167" spans="1:15" x14ac:dyDescent="0.25">
      <c r="A167" s="2" t="s">
        <v>86</v>
      </c>
      <c r="B167" s="18">
        <v>2001</v>
      </c>
      <c r="C167" s="17">
        <v>2001</v>
      </c>
      <c r="D167" s="19">
        <v>2002</v>
      </c>
      <c r="E167" s="20">
        <v>2001</v>
      </c>
      <c r="F167" s="21">
        <v>2001</v>
      </c>
      <c r="G167" s="22">
        <v>2006</v>
      </c>
      <c r="H167" s="23">
        <v>2007</v>
      </c>
      <c r="I167" s="24">
        <v>2012</v>
      </c>
      <c r="J167" s="25">
        <v>2002</v>
      </c>
      <c r="K167" s="23">
        <v>2001</v>
      </c>
      <c r="L167" s="26">
        <v>2012</v>
      </c>
      <c r="M167" s="27">
        <v>2002</v>
      </c>
      <c r="N167" s="20">
        <v>2002</v>
      </c>
      <c r="O167" s="2" t="s">
        <v>86</v>
      </c>
    </row>
    <row r="168" spans="1:15" x14ac:dyDescent="0.25">
      <c r="A168" s="2" t="s">
        <v>182</v>
      </c>
      <c r="B168" s="18">
        <v>529</v>
      </c>
      <c r="C168" s="17">
        <v>32</v>
      </c>
      <c r="D168" s="19">
        <v>5.6</v>
      </c>
      <c r="E168" s="20">
        <v>19</v>
      </c>
      <c r="F168" s="21">
        <v>10</v>
      </c>
      <c r="G168" s="22">
        <v>9.6</v>
      </c>
      <c r="H168" s="23">
        <v>23.5</v>
      </c>
      <c r="I168" s="24">
        <v>38.799999999999997</v>
      </c>
      <c r="J168" s="25">
        <v>9.4</v>
      </c>
      <c r="K168" s="23">
        <v>7</v>
      </c>
      <c r="L168" s="26">
        <v>35.799999999999997</v>
      </c>
      <c r="M168" s="27">
        <v>28.2</v>
      </c>
      <c r="N168" s="20">
        <v>28</v>
      </c>
      <c r="O168" s="2" t="s">
        <v>182</v>
      </c>
    </row>
    <row r="169" spans="1:15" ht="15.75" thickBot="1" x14ac:dyDescent="0.3">
      <c r="A169" s="128" t="s">
        <v>86</v>
      </c>
      <c r="B169" s="89">
        <v>2003</v>
      </c>
      <c r="C169" s="90">
        <v>2007</v>
      </c>
      <c r="D169" s="91">
        <v>2012</v>
      </c>
      <c r="E169" s="92">
        <v>2003</v>
      </c>
      <c r="F169" s="93">
        <v>2007</v>
      </c>
      <c r="G169" s="94">
        <v>2011</v>
      </c>
      <c r="H169" s="95">
        <v>2001</v>
      </c>
      <c r="I169" s="96">
        <v>2010</v>
      </c>
      <c r="J169" s="97">
        <v>2009</v>
      </c>
      <c r="K169" s="95">
        <v>2003</v>
      </c>
      <c r="L169" s="98">
        <v>2011</v>
      </c>
      <c r="M169" s="99">
        <v>2011</v>
      </c>
      <c r="N169" s="92">
        <v>2010</v>
      </c>
      <c r="O169" s="128" t="s">
        <v>86</v>
      </c>
    </row>
    <row r="170" spans="1:15" ht="15.75" thickTop="1" x14ac:dyDescent="0.25">
      <c r="A170" s="62" t="s">
        <v>183</v>
      </c>
      <c r="B170" s="63">
        <f>SUM(C170:N170)</f>
        <v>898.39999999999986</v>
      </c>
      <c r="C170" s="64">
        <v>58</v>
      </c>
      <c r="D170" s="65">
        <v>10.6</v>
      </c>
      <c r="E170" s="66">
        <v>38.6</v>
      </c>
      <c r="F170" s="67">
        <v>85.3</v>
      </c>
      <c r="G170" s="68">
        <v>41.9</v>
      </c>
      <c r="H170" s="69">
        <v>85.6</v>
      </c>
      <c r="I170" s="70">
        <v>135.69999999999999</v>
      </c>
      <c r="J170" s="71">
        <v>53.1</v>
      </c>
      <c r="K170" s="69">
        <v>32.200000000000003</v>
      </c>
      <c r="L170" s="72">
        <v>136.80000000000001</v>
      </c>
      <c r="M170" s="73">
        <v>62.4</v>
      </c>
      <c r="N170" s="66">
        <v>158.19999999999999</v>
      </c>
      <c r="O170" s="62" t="s">
        <v>183</v>
      </c>
    </row>
    <row r="171" spans="1:15" x14ac:dyDescent="0.25">
      <c r="A171" s="2" t="s">
        <v>184</v>
      </c>
      <c r="B171" s="18">
        <v>748</v>
      </c>
      <c r="C171" s="17">
        <v>60</v>
      </c>
      <c r="D171" s="19">
        <v>49.4</v>
      </c>
      <c r="E171" s="20">
        <v>49.1</v>
      </c>
      <c r="F171" s="21">
        <v>50.6</v>
      </c>
      <c r="G171" s="22">
        <v>55.2</v>
      </c>
      <c r="H171" s="23">
        <v>64.5</v>
      </c>
      <c r="I171" s="24">
        <v>55.1</v>
      </c>
      <c r="J171" s="25">
        <v>66.900000000000006</v>
      </c>
      <c r="K171" s="23">
        <v>75</v>
      </c>
      <c r="L171" s="26">
        <v>71.3</v>
      </c>
      <c r="M171" s="27">
        <v>77.2</v>
      </c>
      <c r="N171" s="20">
        <v>73.7</v>
      </c>
      <c r="O171" s="2" t="s">
        <v>184</v>
      </c>
    </row>
    <row r="172" spans="1:15" x14ac:dyDescent="0.25">
      <c r="A172" s="2" t="s">
        <v>28</v>
      </c>
      <c r="B172" s="18">
        <f t="shared" ref="B172:N172" si="9">INT((B170-B171)*10000/B171)/100</f>
        <v>20.100000000000001</v>
      </c>
      <c r="C172" s="17">
        <f t="shared" si="9"/>
        <v>-3.34</v>
      </c>
      <c r="D172" s="19">
        <f t="shared" si="9"/>
        <v>-78.55</v>
      </c>
      <c r="E172" s="20">
        <f t="shared" si="9"/>
        <v>-21.39</v>
      </c>
      <c r="F172" s="21">
        <f t="shared" si="9"/>
        <v>68.569999999999993</v>
      </c>
      <c r="G172" s="22">
        <f t="shared" si="9"/>
        <v>-24.1</v>
      </c>
      <c r="H172" s="23">
        <f t="shared" si="9"/>
        <v>32.71</v>
      </c>
      <c r="I172" s="24">
        <f t="shared" si="9"/>
        <v>146.27000000000001</v>
      </c>
      <c r="J172" s="25">
        <f t="shared" si="9"/>
        <v>-20.63</v>
      </c>
      <c r="K172" s="23">
        <f t="shared" si="9"/>
        <v>-57.07</v>
      </c>
      <c r="L172" s="26">
        <f t="shared" si="9"/>
        <v>91.86</v>
      </c>
      <c r="M172" s="27">
        <f t="shared" si="9"/>
        <v>-19.18</v>
      </c>
      <c r="N172" s="20">
        <f t="shared" si="9"/>
        <v>114.65</v>
      </c>
      <c r="O172" s="2" t="s">
        <v>28</v>
      </c>
    </row>
    <row r="173" spans="1:15" x14ac:dyDescent="0.25">
      <c r="A173" s="2" t="s">
        <v>181</v>
      </c>
      <c r="B173" s="16"/>
      <c r="C173" s="17">
        <v>145</v>
      </c>
      <c r="D173" s="19">
        <v>132</v>
      </c>
      <c r="E173" s="20">
        <v>169</v>
      </c>
      <c r="F173" s="21">
        <v>148</v>
      </c>
      <c r="G173" s="22">
        <v>114</v>
      </c>
      <c r="H173" s="23">
        <v>150</v>
      </c>
      <c r="I173" s="24">
        <v>135.69999999999999</v>
      </c>
      <c r="J173" s="25">
        <v>174</v>
      </c>
      <c r="K173" s="23">
        <v>171</v>
      </c>
      <c r="L173" s="26">
        <v>216</v>
      </c>
      <c r="M173" s="27">
        <v>169</v>
      </c>
      <c r="N173" s="20">
        <v>204</v>
      </c>
      <c r="O173" s="2" t="s">
        <v>181</v>
      </c>
    </row>
    <row r="174" spans="1:15" x14ac:dyDescent="0.25">
      <c r="A174" s="2" t="s">
        <v>86</v>
      </c>
      <c r="B174" s="16"/>
      <c r="C174" s="17">
        <v>1995</v>
      </c>
      <c r="D174" s="19">
        <v>1957</v>
      </c>
      <c r="E174" s="20">
        <v>2001</v>
      </c>
      <c r="F174" s="21">
        <v>2000</v>
      </c>
      <c r="G174" s="22">
        <v>1945</v>
      </c>
      <c r="H174" s="23">
        <v>2003</v>
      </c>
      <c r="I174" s="24">
        <v>2012</v>
      </c>
      <c r="J174" s="25">
        <v>1945</v>
      </c>
      <c r="K174" s="23">
        <v>1958</v>
      </c>
      <c r="L174" s="26">
        <v>2000</v>
      </c>
      <c r="M174" s="27">
        <v>2000</v>
      </c>
      <c r="N174" s="20">
        <v>1965</v>
      </c>
      <c r="O174" s="2" t="s">
        <v>86</v>
      </c>
    </row>
    <row r="175" spans="1:15" x14ac:dyDescent="0.25">
      <c r="A175" s="2" t="s">
        <v>182</v>
      </c>
      <c r="B175" s="16"/>
      <c r="C175" s="17">
        <v>3</v>
      </c>
      <c r="D175" s="19">
        <v>2</v>
      </c>
      <c r="E175" s="20">
        <v>3</v>
      </c>
      <c r="F175" s="21">
        <v>6</v>
      </c>
      <c r="G175" s="22">
        <v>9</v>
      </c>
      <c r="H175" s="23">
        <v>3</v>
      </c>
      <c r="I175" s="24">
        <v>12</v>
      </c>
      <c r="J175" s="25">
        <v>9</v>
      </c>
      <c r="K175" s="23">
        <v>2</v>
      </c>
      <c r="L175" s="26">
        <v>5</v>
      </c>
      <c r="M175" s="27">
        <v>8</v>
      </c>
      <c r="N175" s="20">
        <v>9</v>
      </c>
      <c r="O175" s="2" t="s">
        <v>182</v>
      </c>
    </row>
    <row r="176" spans="1:15" x14ac:dyDescent="0.25">
      <c r="A176" s="128" t="s">
        <v>86</v>
      </c>
      <c r="B176" s="16"/>
      <c r="C176" s="17">
        <v>1997</v>
      </c>
      <c r="D176" s="19">
        <v>1959</v>
      </c>
      <c r="E176" s="20">
        <v>1953</v>
      </c>
      <c r="F176" s="21">
        <v>2007</v>
      </c>
      <c r="G176" s="22">
        <v>1989</v>
      </c>
      <c r="H176" s="23">
        <v>1976</v>
      </c>
      <c r="I176" s="24">
        <v>1982</v>
      </c>
      <c r="J176" s="25">
        <v>1991</v>
      </c>
      <c r="K176" s="23">
        <v>1959</v>
      </c>
      <c r="L176" s="26">
        <v>1969</v>
      </c>
      <c r="M176" s="27">
        <v>1955</v>
      </c>
      <c r="N176" s="20">
        <v>1971</v>
      </c>
      <c r="O176" s="128" t="s">
        <v>86</v>
      </c>
    </row>
    <row r="177" spans="1:15" x14ac:dyDescent="0.25">
      <c r="A177" s="15" t="s">
        <v>185</v>
      </c>
      <c r="B177" s="16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 t="s">
        <v>185</v>
      </c>
    </row>
    <row r="178" spans="1:15" x14ac:dyDescent="0.25">
      <c r="A178" s="3" t="s">
        <v>186</v>
      </c>
      <c r="B178" s="4">
        <f>SUM(C178:N178)</f>
        <v>1581.45</v>
      </c>
      <c r="C178" s="5">
        <v>71</v>
      </c>
      <c r="D178" s="6">
        <v>105.3</v>
      </c>
      <c r="E178" s="7">
        <v>177.4</v>
      </c>
      <c r="F178" s="8">
        <v>130</v>
      </c>
      <c r="G178" s="9">
        <v>185</v>
      </c>
      <c r="H178" s="10">
        <v>152</v>
      </c>
      <c r="I178" s="11">
        <v>177</v>
      </c>
      <c r="J178" s="12">
        <v>204</v>
      </c>
      <c r="K178" s="10">
        <v>172.5</v>
      </c>
      <c r="L178" s="13">
        <v>79.25</v>
      </c>
      <c r="M178" s="14">
        <v>67</v>
      </c>
      <c r="N178" s="7">
        <v>61</v>
      </c>
      <c r="O178" s="3" t="s">
        <v>186</v>
      </c>
    </row>
    <row r="179" spans="1:15" x14ac:dyDescent="0.25">
      <c r="A179" s="2" t="s">
        <v>187</v>
      </c>
      <c r="B179" s="4">
        <f>SUM(C179:N179)</f>
        <v>1645</v>
      </c>
      <c r="C179" s="17">
        <v>68</v>
      </c>
      <c r="D179" s="19">
        <v>80</v>
      </c>
      <c r="E179" s="20">
        <v>115</v>
      </c>
      <c r="F179" s="21">
        <v>162</v>
      </c>
      <c r="G179" s="22">
        <v>199</v>
      </c>
      <c r="H179" s="23">
        <v>206</v>
      </c>
      <c r="I179" s="24">
        <v>213</v>
      </c>
      <c r="J179" s="25">
        <v>213</v>
      </c>
      <c r="K179" s="23">
        <v>151</v>
      </c>
      <c r="L179" s="26">
        <v>116</v>
      </c>
      <c r="M179" s="27">
        <v>74</v>
      </c>
      <c r="N179" s="20">
        <v>48</v>
      </c>
      <c r="O179" s="2" t="s">
        <v>187</v>
      </c>
    </row>
    <row r="180" spans="1:15" x14ac:dyDescent="0.25">
      <c r="A180" s="2" t="s">
        <v>28</v>
      </c>
      <c r="B180" s="18">
        <f>INT((B178-B179)*10000/B179)/100</f>
        <v>-3.87</v>
      </c>
      <c r="C180" s="17">
        <f t="shared" ref="C180:N180" si="10">INT((C178-C179)*10000/C179)/100</f>
        <v>4.41</v>
      </c>
      <c r="D180" s="19">
        <f t="shared" si="10"/>
        <v>31.62</v>
      </c>
      <c r="E180" s="20">
        <f t="shared" si="10"/>
        <v>54.26</v>
      </c>
      <c r="F180" s="21">
        <f t="shared" si="10"/>
        <v>-19.760000000000002</v>
      </c>
      <c r="G180" s="22">
        <f t="shared" si="10"/>
        <v>-7.04</v>
      </c>
      <c r="H180" s="23">
        <f t="shared" si="10"/>
        <v>-26.22</v>
      </c>
      <c r="I180" s="24">
        <f t="shared" si="10"/>
        <v>-16.91</v>
      </c>
      <c r="J180" s="25">
        <f t="shared" si="10"/>
        <v>-4.2300000000000004</v>
      </c>
      <c r="K180" s="23">
        <f t="shared" si="10"/>
        <v>14.23</v>
      </c>
      <c r="L180" s="26">
        <f t="shared" si="10"/>
        <v>-31.69</v>
      </c>
      <c r="M180" s="27">
        <f t="shared" si="10"/>
        <v>-9.4600000000000009</v>
      </c>
      <c r="N180" s="20">
        <f t="shared" si="10"/>
        <v>27.08</v>
      </c>
      <c r="O180" s="2" t="s">
        <v>28</v>
      </c>
    </row>
    <row r="181" spans="1:15" x14ac:dyDescent="0.25">
      <c r="A181" s="2" t="s">
        <v>188</v>
      </c>
      <c r="B181" s="18">
        <v>1798</v>
      </c>
      <c r="C181" s="17">
        <v>95</v>
      </c>
      <c r="D181" s="19">
        <v>154</v>
      </c>
      <c r="E181" s="20">
        <v>183</v>
      </c>
      <c r="F181" s="21">
        <v>291</v>
      </c>
      <c r="G181" s="22">
        <v>273.39999999999998</v>
      </c>
      <c r="H181" s="23">
        <v>292</v>
      </c>
      <c r="I181" s="24">
        <v>310</v>
      </c>
      <c r="J181" s="25">
        <v>284</v>
      </c>
      <c r="K181" s="23">
        <v>238</v>
      </c>
      <c r="L181" s="26">
        <v>179</v>
      </c>
      <c r="M181" s="27">
        <v>95</v>
      </c>
      <c r="N181" s="20">
        <v>80</v>
      </c>
      <c r="O181" s="2" t="s">
        <v>188</v>
      </c>
    </row>
    <row r="182" spans="1:15" x14ac:dyDescent="0.25">
      <c r="A182" s="2" t="s">
        <v>86</v>
      </c>
      <c r="B182" s="18">
        <v>2009</v>
      </c>
      <c r="C182" s="17">
        <v>2005</v>
      </c>
      <c r="D182" s="19">
        <v>2008</v>
      </c>
      <c r="E182" s="20">
        <v>1972</v>
      </c>
      <c r="F182" s="21">
        <v>2007</v>
      </c>
      <c r="G182" s="22">
        <v>2011</v>
      </c>
      <c r="H182" s="23">
        <v>1976</v>
      </c>
      <c r="I182" s="24">
        <v>1990</v>
      </c>
      <c r="J182" s="25">
        <v>1976</v>
      </c>
      <c r="K182" s="23">
        <v>1997</v>
      </c>
      <c r="L182" s="26">
        <v>1965</v>
      </c>
      <c r="M182" s="27">
        <v>2005</v>
      </c>
      <c r="N182" s="20">
        <v>1972</v>
      </c>
      <c r="O182" s="2" t="s">
        <v>86</v>
      </c>
    </row>
    <row r="183" spans="1:15" x14ac:dyDescent="0.25">
      <c r="A183" s="2" t="s">
        <v>189</v>
      </c>
      <c r="B183" s="18">
        <v>1581.45</v>
      </c>
      <c r="C183" s="17">
        <v>32</v>
      </c>
      <c r="D183" s="19">
        <v>28</v>
      </c>
      <c r="E183" s="20">
        <v>54</v>
      </c>
      <c r="F183" s="21">
        <v>100</v>
      </c>
      <c r="G183" s="22">
        <v>120</v>
      </c>
      <c r="H183" s="23">
        <v>115</v>
      </c>
      <c r="I183" s="24">
        <v>141</v>
      </c>
      <c r="J183" s="25">
        <v>127</v>
      </c>
      <c r="K183" s="23">
        <v>81</v>
      </c>
      <c r="L183" s="26">
        <v>52</v>
      </c>
      <c r="M183" s="27">
        <v>42</v>
      </c>
      <c r="N183" s="20">
        <v>17</v>
      </c>
      <c r="O183" s="2" t="s">
        <v>189</v>
      </c>
    </row>
    <row r="184" spans="1:15" x14ac:dyDescent="0.25">
      <c r="A184" s="2" t="s">
        <v>86</v>
      </c>
      <c r="B184" s="18">
        <v>2012</v>
      </c>
      <c r="C184" s="17">
        <v>1964</v>
      </c>
      <c r="D184" s="19">
        <v>2006</v>
      </c>
      <c r="E184" s="20">
        <v>2001</v>
      </c>
      <c r="F184" s="21">
        <v>1998</v>
      </c>
      <c r="G184" s="22">
        <v>2006</v>
      </c>
      <c r="H184" s="23">
        <v>2007</v>
      </c>
      <c r="I184" s="24">
        <v>1965</v>
      </c>
      <c r="J184" s="25">
        <v>1968</v>
      </c>
      <c r="K184" s="23">
        <v>1984</v>
      </c>
      <c r="L184" s="26">
        <v>1998</v>
      </c>
      <c r="M184" s="27">
        <v>2010</v>
      </c>
      <c r="N184" s="20">
        <v>1988</v>
      </c>
      <c r="O184" s="2" t="s">
        <v>86</v>
      </c>
    </row>
    <row r="185" spans="1:15" x14ac:dyDescent="0.25">
      <c r="A185" s="15" t="s">
        <v>190</v>
      </c>
      <c r="B185" s="16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 t="s">
        <v>190</v>
      </c>
    </row>
    <row r="186" spans="1:15" x14ac:dyDescent="0.25">
      <c r="A186" s="279" t="s">
        <v>191</v>
      </c>
      <c r="B186" s="280">
        <f>SUM(C186:N186)</f>
        <v>139</v>
      </c>
      <c r="C186" s="281">
        <v>12</v>
      </c>
      <c r="D186" s="282">
        <v>2</v>
      </c>
      <c r="E186" s="283">
        <v>4</v>
      </c>
      <c r="F186" s="284">
        <v>15</v>
      </c>
      <c r="G186" s="285">
        <v>6</v>
      </c>
      <c r="H186" s="286">
        <v>14</v>
      </c>
      <c r="I186" s="287">
        <v>12</v>
      </c>
      <c r="J186" s="288">
        <v>9</v>
      </c>
      <c r="K186" s="286">
        <v>9</v>
      </c>
      <c r="L186" s="289">
        <v>19</v>
      </c>
      <c r="M186" s="290">
        <v>17</v>
      </c>
      <c r="N186" s="283">
        <v>20</v>
      </c>
      <c r="O186" s="279" t="s">
        <v>191</v>
      </c>
    </row>
    <row r="187" spans="1:15" x14ac:dyDescent="0.25">
      <c r="A187" s="291" t="s">
        <v>192</v>
      </c>
      <c r="B187" s="269">
        <f>SUM(C187:N187)</f>
        <v>133.47474747474746</v>
      </c>
      <c r="C187" s="292">
        <v>12.636363636363637</v>
      </c>
      <c r="D187" s="293">
        <v>11.181818181818182</v>
      </c>
      <c r="E187" s="294">
        <v>11.545454545454545</v>
      </c>
      <c r="F187" s="295">
        <v>8.1818181818181817</v>
      </c>
      <c r="G187" s="296">
        <v>10.909090909090908</v>
      </c>
      <c r="H187" s="297">
        <v>8.545454545454545</v>
      </c>
      <c r="I187" s="298">
        <v>12</v>
      </c>
      <c r="J187" s="299">
        <v>11.727272727272727</v>
      </c>
      <c r="K187" s="297">
        <v>8.9090909090909083</v>
      </c>
      <c r="L187" s="300">
        <v>11.545454545454545</v>
      </c>
      <c r="M187" s="301">
        <v>13.292929292929294</v>
      </c>
      <c r="N187" s="294">
        <v>13</v>
      </c>
      <c r="O187" s="291" t="s">
        <v>192</v>
      </c>
    </row>
    <row r="188" spans="1:15" x14ac:dyDescent="0.25">
      <c r="A188" s="2" t="s">
        <v>193</v>
      </c>
      <c r="B188" s="18">
        <v>174</v>
      </c>
      <c r="C188" s="17">
        <v>20</v>
      </c>
      <c r="D188" s="19">
        <v>21</v>
      </c>
      <c r="E188" s="20">
        <v>20</v>
      </c>
      <c r="F188" s="21">
        <v>21</v>
      </c>
      <c r="G188" s="22">
        <v>21</v>
      </c>
      <c r="H188" s="23">
        <v>15</v>
      </c>
      <c r="I188" s="24">
        <v>17</v>
      </c>
      <c r="J188" s="25">
        <v>16</v>
      </c>
      <c r="K188" s="23">
        <v>18</v>
      </c>
      <c r="L188" s="26">
        <v>19</v>
      </c>
      <c r="M188" s="27">
        <v>18</v>
      </c>
      <c r="N188" s="20">
        <v>23</v>
      </c>
      <c r="O188" s="2" t="s">
        <v>193</v>
      </c>
    </row>
    <row r="189" spans="1:15" x14ac:dyDescent="0.25">
      <c r="A189" s="2" t="s">
        <v>86</v>
      </c>
      <c r="B189" s="18">
        <v>2002</v>
      </c>
      <c r="C189" s="17">
        <v>2004</v>
      </c>
      <c r="D189" s="19">
        <v>2002</v>
      </c>
      <c r="E189" s="20">
        <v>2008</v>
      </c>
      <c r="F189" s="21">
        <v>2001</v>
      </c>
      <c r="G189" s="22">
        <v>2002</v>
      </c>
      <c r="H189" s="23">
        <v>2007</v>
      </c>
      <c r="I189" s="24">
        <v>2007</v>
      </c>
      <c r="J189" s="25">
        <v>2006</v>
      </c>
      <c r="K189" s="23">
        <v>2001</v>
      </c>
      <c r="L189" s="26">
        <v>2012</v>
      </c>
      <c r="M189" s="27">
        <v>2009</v>
      </c>
      <c r="N189" s="20">
        <v>2011</v>
      </c>
      <c r="O189" s="2" t="s">
        <v>86</v>
      </c>
    </row>
    <row r="190" spans="1:15" x14ac:dyDescent="0.25">
      <c r="A190" s="2" t="s">
        <v>194</v>
      </c>
      <c r="B190" s="18">
        <v>100</v>
      </c>
      <c r="C190" s="17">
        <v>8</v>
      </c>
      <c r="D190" s="19">
        <v>2</v>
      </c>
      <c r="E190" s="20">
        <v>4</v>
      </c>
      <c r="F190" s="21">
        <v>2</v>
      </c>
      <c r="G190" s="22">
        <v>4</v>
      </c>
      <c r="H190" s="23">
        <v>5</v>
      </c>
      <c r="I190" s="24">
        <v>7</v>
      </c>
      <c r="J190" s="25">
        <v>2</v>
      </c>
      <c r="K190" s="23">
        <v>2</v>
      </c>
      <c r="L190" s="26">
        <v>4</v>
      </c>
      <c r="M190" s="27">
        <v>4</v>
      </c>
      <c r="N190" s="20">
        <v>3</v>
      </c>
      <c r="O190" s="2" t="s">
        <v>194</v>
      </c>
    </row>
    <row r="191" spans="1:15" ht="15.75" thickBot="1" x14ac:dyDescent="0.3">
      <c r="A191" s="128" t="s">
        <v>86</v>
      </c>
      <c r="B191" s="89">
        <v>2010</v>
      </c>
      <c r="C191" s="90">
        <v>2009</v>
      </c>
      <c r="D191" s="91">
        <v>2012</v>
      </c>
      <c r="E191" s="92">
        <v>2012</v>
      </c>
      <c r="F191" s="93">
        <v>2007</v>
      </c>
      <c r="G191" s="94">
        <v>2010</v>
      </c>
      <c r="H191" s="95">
        <v>2008</v>
      </c>
      <c r="I191" s="96">
        <v>2010</v>
      </c>
      <c r="J191" s="97">
        <v>2009</v>
      </c>
      <c r="K191" s="95">
        <v>2003</v>
      </c>
      <c r="L191" s="98">
        <v>2007</v>
      </c>
      <c r="M191" s="99">
        <v>2011</v>
      </c>
      <c r="N191" s="92">
        <v>2010</v>
      </c>
      <c r="O191" s="128" t="s">
        <v>86</v>
      </c>
    </row>
    <row r="192" spans="1:15" ht="15.75" thickTop="1" x14ac:dyDescent="0.25">
      <c r="A192" s="62" t="s">
        <v>195</v>
      </c>
      <c r="B192" s="63">
        <f>SUM(C192:N192)</f>
        <v>141</v>
      </c>
      <c r="C192" s="64">
        <v>11</v>
      </c>
      <c r="D192" s="65">
        <v>3</v>
      </c>
      <c r="E192" s="66">
        <v>4</v>
      </c>
      <c r="F192" s="67">
        <v>18</v>
      </c>
      <c r="G192" s="68">
        <v>8</v>
      </c>
      <c r="H192" s="69">
        <v>15</v>
      </c>
      <c r="I192" s="70">
        <v>13</v>
      </c>
      <c r="J192" s="71">
        <v>8</v>
      </c>
      <c r="K192" s="69">
        <v>8</v>
      </c>
      <c r="L192" s="72">
        <v>16</v>
      </c>
      <c r="M192" s="73">
        <v>15</v>
      </c>
      <c r="N192" s="66">
        <v>22</v>
      </c>
      <c r="O192" s="62" t="s">
        <v>195</v>
      </c>
    </row>
    <row r="193" spans="1:15" x14ac:dyDescent="0.25">
      <c r="A193" s="2" t="s">
        <v>192</v>
      </c>
      <c r="B193" s="18">
        <f>SUM(C193:N193)</f>
        <v>126</v>
      </c>
      <c r="C193" s="17">
        <v>11</v>
      </c>
      <c r="D193" s="19">
        <v>10</v>
      </c>
      <c r="E193" s="20">
        <v>10</v>
      </c>
      <c r="F193" s="21">
        <v>11</v>
      </c>
      <c r="G193" s="22">
        <v>10</v>
      </c>
      <c r="H193" s="23">
        <v>10</v>
      </c>
      <c r="I193" s="24">
        <v>9</v>
      </c>
      <c r="J193" s="25">
        <v>10</v>
      </c>
      <c r="K193" s="23">
        <v>11</v>
      </c>
      <c r="L193" s="26">
        <v>10</v>
      </c>
      <c r="M193" s="27">
        <v>12</v>
      </c>
      <c r="N193" s="20">
        <v>12</v>
      </c>
      <c r="O193" s="2" t="s">
        <v>192</v>
      </c>
    </row>
    <row r="194" spans="1:15" x14ac:dyDescent="0.25">
      <c r="A194" s="2" t="s">
        <v>193</v>
      </c>
      <c r="B194" s="16"/>
      <c r="C194" s="17">
        <v>24</v>
      </c>
      <c r="D194" s="19">
        <v>21</v>
      </c>
      <c r="E194" s="20">
        <v>23</v>
      </c>
      <c r="F194" s="21">
        <v>21</v>
      </c>
      <c r="G194" s="22">
        <v>20</v>
      </c>
      <c r="H194" s="23">
        <v>21</v>
      </c>
      <c r="I194" s="24">
        <v>21</v>
      </c>
      <c r="J194" s="25">
        <v>21</v>
      </c>
      <c r="K194" s="23">
        <v>22</v>
      </c>
      <c r="L194" s="26">
        <v>24</v>
      </c>
      <c r="M194" s="27">
        <v>23</v>
      </c>
      <c r="N194" s="20">
        <v>21</v>
      </c>
      <c r="O194" s="2" t="s">
        <v>193</v>
      </c>
    </row>
    <row r="195" spans="1:15" x14ac:dyDescent="0.25">
      <c r="A195" s="2" t="s">
        <v>86</v>
      </c>
      <c r="B195" s="16"/>
      <c r="C195" s="17">
        <v>1948</v>
      </c>
      <c r="D195" s="19">
        <v>1995</v>
      </c>
      <c r="E195" s="20">
        <v>1979</v>
      </c>
      <c r="F195" s="21">
        <v>2001</v>
      </c>
      <c r="G195" s="22">
        <v>2006</v>
      </c>
      <c r="H195" s="23">
        <v>1991</v>
      </c>
      <c r="I195" s="24">
        <v>1988</v>
      </c>
      <c r="J195" s="25">
        <v>1956</v>
      </c>
      <c r="K195" s="23">
        <v>1950</v>
      </c>
      <c r="L195" s="26">
        <v>1981</v>
      </c>
      <c r="M195" s="27">
        <v>2000</v>
      </c>
      <c r="N195" s="20" t="s">
        <v>99</v>
      </c>
      <c r="O195" s="2" t="s">
        <v>86</v>
      </c>
    </row>
    <row r="196" spans="1:15" x14ac:dyDescent="0.25">
      <c r="A196" s="2" t="s">
        <v>194</v>
      </c>
      <c r="B196" s="16"/>
      <c r="C196" s="17">
        <v>1</v>
      </c>
      <c r="D196" s="19">
        <v>1</v>
      </c>
      <c r="E196" s="20">
        <v>1</v>
      </c>
      <c r="F196" s="21">
        <v>2</v>
      </c>
      <c r="G196" s="22">
        <v>2</v>
      </c>
      <c r="H196" s="23">
        <v>1</v>
      </c>
      <c r="I196" s="24">
        <v>3</v>
      </c>
      <c r="J196" s="25">
        <v>2</v>
      </c>
      <c r="K196" s="23">
        <v>1</v>
      </c>
      <c r="L196" s="26">
        <v>2</v>
      </c>
      <c r="M196" s="27">
        <v>4</v>
      </c>
      <c r="N196" s="20">
        <v>2</v>
      </c>
      <c r="O196" s="2" t="s">
        <v>194</v>
      </c>
    </row>
    <row r="197" spans="1:15" x14ac:dyDescent="0.25">
      <c r="A197" s="128" t="s">
        <v>86</v>
      </c>
      <c r="B197" s="101"/>
      <c r="C197" s="90">
        <v>1997</v>
      </c>
      <c r="D197" s="91">
        <v>1959</v>
      </c>
      <c r="E197" s="92">
        <v>1953</v>
      </c>
      <c r="F197" s="93">
        <v>2007</v>
      </c>
      <c r="G197" s="94">
        <v>1989</v>
      </c>
      <c r="H197" s="95">
        <v>1976</v>
      </c>
      <c r="I197" s="96" t="s">
        <v>99</v>
      </c>
      <c r="J197" s="97">
        <v>1995</v>
      </c>
      <c r="K197" s="95">
        <v>1959</v>
      </c>
      <c r="L197" s="98">
        <v>1969</v>
      </c>
      <c r="M197" s="99" t="s">
        <v>99</v>
      </c>
      <c r="N197" s="92">
        <v>1971</v>
      </c>
      <c r="O197" s="128" t="s">
        <v>86</v>
      </c>
    </row>
    <row r="198" spans="1:15" x14ac:dyDescent="0.25">
      <c r="A198" s="15" t="s">
        <v>196</v>
      </c>
      <c r="B198" s="16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 t="s">
        <v>196</v>
      </c>
    </row>
    <row r="199" spans="1:15" x14ac:dyDescent="0.25">
      <c r="A199" s="3" t="s">
        <v>197</v>
      </c>
      <c r="B199" s="18">
        <v>39.799999999999997</v>
      </c>
      <c r="C199" s="5">
        <v>11.4</v>
      </c>
      <c r="D199" s="6">
        <v>2.6</v>
      </c>
      <c r="E199" s="7">
        <v>23.4</v>
      </c>
      <c r="F199" s="8">
        <v>14</v>
      </c>
      <c r="G199" s="9">
        <v>6.4</v>
      </c>
      <c r="H199" s="10">
        <v>23.4</v>
      </c>
      <c r="I199" s="11">
        <v>32.4</v>
      </c>
      <c r="J199" s="12">
        <v>11</v>
      </c>
      <c r="K199" s="10">
        <v>24.4</v>
      </c>
      <c r="L199" s="13">
        <v>39.799999999999997</v>
      </c>
      <c r="M199" s="14">
        <v>9.6</v>
      </c>
      <c r="N199" s="7">
        <v>33.799999999999997</v>
      </c>
      <c r="O199" s="3" t="s">
        <v>197</v>
      </c>
    </row>
    <row r="200" spans="1:15" x14ac:dyDescent="0.25">
      <c r="A200" s="36" t="s">
        <v>89</v>
      </c>
      <c r="B200" s="39">
        <v>41186</v>
      </c>
      <c r="C200" s="40">
        <v>40910</v>
      </c>
      <c r="D200" s="41">
        <v>40957</v>
      </c>
      <c r="E200" s="42">
        <v>40973</v>
      </c>
      <c r="F200" s="43">
        <v>41019</v>
      </c>
      <c r="G200" s="44">
        <v>41034</v>
      </c>
      <c r="H200" s="45">
        <v>41081</v>
      </c>
      <c r="I200" s="46" t="s">
        <v>538</v>
      </c>
      <c r="J200" s="47">
        <v>41146</v>
      </c>
      <c r="K200" s="45">
        <v>41176</v>
      </c>
      <c r="L200" s="48">
        <v>41186</v>
      </c>
      <c r="M200" s="49">
        <v>41214</v>
      </c>
      <c r="N200" s="42">
        <v>41265</v>
      </c>
      <c r="O200" s="36" t="s">
        <v>89</v>
      </c>
    </row>
    <row r="201" spans="1:15" x14ac:dyDescent="0.25">
      <c r="A201" s="2" t="s">
        <v>198</v>
      </c>
      <c r="B201" s="18">
        <v>65</v>
      </c>
      <c r="C201" s="17">
        <v>25</v>
      </c>
      <c r="D201" s="19">
        <v>24.6</v>
      </c>
      <c r="E201" s="20">
        <v>23.4</v>
      </c>
      <c r="F201" s="21">
        <v>63.5</v>
      </c>
      <c r="G201" s="22">
        <v>50</v>
      </c>
      <c r="H201" s="23">
        <v>32</v>
      </c>
      <c r="I201" s="24">
        <v>48</v>
      </c>
      <c r="J201" s="25">
        <v>65</v>
      </c>
      <c r="K201" s="23">
        <v>32</v>
      </c>
      <c r="L201" s="26">
        <v>39.799999999999997</v>
      </c>
      <c r="M201" s="27">
        <v>45.4</v>
      </c>
      <c r="N201" s="20">
        <v>33.799999999999997</v>
      </c>
      <c r="O201" s="2" t="s">
        <v>198</v>
      </c>
    </row>
    <row r="202" spans="1:15" ht="15.75" thickBot="1" x14ac:dyDescent="0.3">
      <c r="A202" s="128" t="s">
        <v>89</v>
      </c>
      <c r="B202" s="181">
        <v>37494</v>
      </c>
      <c r="C202" s="90" t="s">
        <v>200</v>
      </c>
      <c r="D202" s="183">
        <v>40237</v>
      </c>
      <c r="E202" s="184">
        <v>40973</v>
      </c>
      <c r="F202" s="93" t="s">
        <v>202</v>
      </c>
      <c r="G202" s="186">
        <v>38843</v>
      </c>
      <c r="H202" s="187">
        <v>39210</v>
      </c>
      <c r="I202" s="96" t="s">
        <v>387</v>
      </c>
      <c r="J202" s="189">
        <v>37494</v>
      </c>
      <c r="K202" s="187">
        <v>37500</v>
      </c>
      <c r="L202" s="190">
        <v>41186</v>
      </c>
      <c r="M202" s="191">
        <v>40495</v>
      </c>
      <c r="N202" s="184">
        <v>41265</v>
      </c>
      <c r="O202" s="128" t="s">
        <v>89</v>
      </c>
    </row>
    <row r="203" spans="1:15" ht="15.75" thickTop="1" x14ac:dyDescent="0.25">
      <c r="A203" s="62" t="s">
        <v>206</v>
      </c>
      <c r="B203" s="227">
        <v>35.9</v>
      </c>
      <c r="C203" s="64">
        <v>10.6</v>
      </c>
      <c r="D203" s="65">
        <v>3.6</v>
      </c>
      <c r="E203" s="66">
        <v>17.899999999999999</v>
      </c>
      <c r="F203" s="67">
        <v>12.7</v>
      </c>
      <c r="G203" s="68">
        <v>11.5</v>
      </c>
      <c r="H203" s="69">
        <v>14.5</v>
      </c>
      <c r="I203" s="70">
        <v>25.6</v>
      </c>
      <c r="J203" s="71">
        <v>17.8</v>
      </c>
      <c r="K203" s="69">
        <v>10.5</v>
      </c>
      <c r="L203" s="72">
        <v>31.1</v>
      </c>
      <c r="M203" s="73">
        <v>8.1999999999999993</v>
      </c>
      <c r="N203" s="66">
        <v>35.9</v>
      </c>
      <c r="O203" s="62" t="s">
        <v>206</v>
      </c>
    </row>
    <row r="204" spans="1:15" x14ac:dyDescent="0.25">
      <c r="A204" s="155" t="s">
        <v>89</v>
      </c>
      <c r="B204" s="228">
        <v>41265</v>
      </c>
      <c r="C204" s="157">
        <v>40910</v>
      </c>
      <c r="D204" s="158">
        <v>40957</v>
      </c>
      <c r="E204" s="159">
        <v>40973</v>
      </c>
      <c r="F204" s="160">
        <v>41026</v>
      </c>
      <c r="G204" s="161">
        <v>41033</v>
      </c>
      <c r="H204" s="162">
        <v>41065</v>
      </c>
      <c r="I204" s="163">
        <v>41097</v>
      </c>
      <c r="J204" s="164">
        <v>41124</v>
      </c>
      <c r="K204" s="162">
        <v>41176</v>
      </c>
      <c r="L204" s="165">
        <v>41185</v>
      </c>
      <c r="M204" s="166">
        <v>41240</v>
      </c>
      <c r="N204" s="159">
        <v>41265</v>
      </c>
      <c r="O204" s="155" t="s">
        <v>89</v>
      </c>
    </row>
    <row r="205" spans="1:15" x14ac:dyDescent="0.25">
      <c r="A205" s="2" t="s">
        <v>198</v>
      </c>
      <c r="B205" s="18">
        <v>101.4</v>
      </c>
      <c r="C205" s="17">
        <v>41.1</v>
      </c>
      <c r="D205" s="19">
        <v>33.4</v>
      </c>
      <c r="E205" s="20">
        <v>31.4</v>
      </c>
      <c r="F205" s="21">
        <v>37.5</v>
      </c>
      <c r="G205" s="22">
        <v>38</v>
      </c>
      <c r="H205" s="23">
        <v>68.099999999999994</v>
      </c>
      <c r="I205" s="24">
        <v>77</v>
      </c>
      <c r="J205" s="25">
        <v>65</v>
      </c>
      <c r="K205" s="23">
        <v>101.4</v>
      </c>
      <c r="L205" s="26">
        <v>53.3</v>
      </c>
      <c r="M205" s="27">
        <v>37.4</v>
      </c>
      <c r="N205" s="20">
        <v>37.6</v>
      </c>
      <c r="O205" s="2" t="s">
        <v>198</v>
      </c>
    </row>
    <row r="206" spans="1:15" x14ac:dyDescent="0.25">
      <c r="A206" s="2" t="s">
        <v>89</v>
      </c>
      <c r="B206" s="39">
        <v>34587</v>
      </c>
      <c r="C206" s="74">
        <v>9135</v>
      </c>
      <c r="D206" s="75">
        <v>37299</v>
      </c>
      <c r="E206" s="76">
        <v>32574</v>
      </c>
      <c r="F206" s="77">
        <v>28582</v>
      </c>
      <c r="G206" s="78">
        <v>34098</v>
      </c>
      <c r="H206" s="79">
        <v>19540</v>
      </c>
      <c r="I206" s="80">
        <v>10049</v>
      </c>
      <c r="J206" s="81">
        <v>37494</v>
      </c>
      <c r="K206" s="79">
        <v>34587</v>
      </c>
      <c r="L206" s="82">
        <v>11973</v>
      </c>
      <c r="M206" s="83">
        <v>23334</v>
      </c>
      <c r="N206" s="76">
        <v>29207</v>
      </c>
      <c r="O206" s="2"/>
    </row>
    <row r="207" spans="1:15" x14ac:dyDescent="0.25">
      <c r="A207" s="15" t="s">
        <v>207</v>
      </c>
      <c r="B207" s="16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 t="s">
        <v>207</v>
      </c>
    </row>
    <row r="208" spans="1:15" x14ac:dyDescent="0.25">
      <c r="A208" s="279" t="s">
        <v>208</v>
      </c>
      <c r="B208" s="280">
        <f>SUM(C208:N208)</f>
        <v>5</v>
      </c>
      <c r="C208" s="281">
        <v>0</v>
      </c>
      <c r="D208" s="282">
        <v>3</v>
      </c>
      <c r="E208" s="283">
        <v>0</v>
      </c>
      <c r="F208" s="284">
        <v>0</v>
      </c>
      <c r="G208" s="285">
        <v>0</v>
      </c>
      <c r="H208" s="286">
        <v>0</v>
      </c>
      <c r="I208" s="287">
        <v>0</v>
      </c>
      <c r="J208" s="288">
        <v>0</v>
      </c>
      <c r="K208" s="286">
        <v>0</v>
      </c>
      <c r="L208" s="289">
        <v>1</v>
      </c>
      <c r="M208" s="290">
        <v>0</v>
      </c>
      <c r="N208" s="283">
        <v>1</v>
      </c>
      <c r="O208" s="279" t="s">
        <v>208</v>
      </c>
    </row>
    <row r="209" spans="1:15" x14ac:dyDescent="0.25">
      <c r="A209" s="291" t="s">
        <v>209</v>
      </c>
      <c r="B209" s="269">
        <f>SUM(C209:N209)</f>
        <v>12.636363636363637</v>
      </c>
      <c r="C209" s="292">
        <v>2.5454545454545454</v>
      </c>
      <c r="D209" s="293">
        <v>4.2727272727272725</v>
      </c>
      <c r="E209" s="294">
        <v>2.6363636363636362</v>
      </c>
      <c r="F209" s="295">
        <v>0.27272727272727271</v>
      </c>
      <c r="G209" s="296">
        <v>0</v>
      </c>
      <c r="H209" s="297">
        <v>0</v>
      </c>
      <c r="I209" s="298">
        <v>0</v>
      </c>
      <c r="J209" s="299">
        <v>0</v>
      </c>
      <c r="K209" s="297">
        <v>0</v>
      </c>
      <c r="L209" s="300">
        <v>0</v>
      </c>
      <c r="M209" s="301">
        <v>0.54545454545454541</v>
      </c>
      <c r="N209" s="294">
        <v>2.3636363636363638</v>
      </c>
      <c r="O209" s="291" t="s">
        <v>209</v>
      </c>
    </row>
    <row r="210" spans="1:15" x14ac:dyDescent="0.25">
      <c r="A210" s="2" t="s">
        <v>210</v>
      </c>
      <c r="B210" s="18">
        <v>22</v>
      </c>
      <c r="C210" s="17">
        <v>9</v>
      </c>
      <c r="D210" s="19">
        <v>13</v>
      </c>
      <c r="E210" s="20">
        <v>7</v>
      </c>
      <c r="F210" s="21">
        <v>2</v>
      </c>
      <c r="G210" s="22">
        <v>0</v>
      </c>
      <c r="H210" s="23">
        <v>0</v>
      </c>
      <c r="I210" s="24">
        <v>0</v>
      </c>
      <c r="J210" s="25">
        <v>0</v>
      </c>
      <c r="K210" s="23">
        <v>0</v>
      </c>
      <c r="L210" s="26">
        <v>1</v>
      </c>
      <c r="M210" s="27">
        <v>2</v>
      </c>
      <c r="N210" s="20">
        <v>9</v>
      </c>
      <c r="O210" s="2" t="s">
        <v>210</v>
      </c>
    </row>
    <row r="211" spans="1:15" x14ac:dyDescent="0.25">
      <c r="A211" s="2" t="s">
        <v>86</v>
      </c>
      <c r="B211" s="18">
        <v>2005</v>
      </c>
      <c r="C211" s="17">
        <v>2010</v>
      </c>
      <c r="D211" s="19">
        <v>2010</v>
      </c>
      <c r="E211" s="20">
        <v>2006</v>
      </c>
      <c r="F211" s="21">
        <v>2008</v>
      </c>
      <c r="G211" s="22"/>
      <c r="H211" s="23"/>
      <c r="I211" s="24"/>
      <c r="J211" s="25"/>
      <c r="K211" s="23"/>
      <c r="L211" s="26">
        <v>2012</v>
      </c>
      <c r="M211" s="27">
        <v>2010</v>
      </c>
      <c r="N211" s="20">
        <v>2010</v>
      </c>
      <c r="O211" s="2" t="s">
        <v>86</v>
      </c>
    </row>
    <row r="212" spans="1:15" x14ac:dyDescent="0.25">
      <c r="A212" s="2" t="s">
        <v>211</v>
      </c>
      <c r="B212" s="18">
        <v>0</v>
      </c>
      <c r="C212" s="17">
        <v>0</v>
      </c>
      <c r="D212" s="19">
        <v>0</v>
      </c>
      <c r="E212" s="20">
        <v>0</v>
      </c>
      <c r="F212" s="21">
        <v>0</v>
      </c>
      <c r="G212" s="22">
        <v>0</v>
      </c>
      <c r="H212" s="23">
        <v>0</v>
      </c>
      <c r="I212" s="24">
        <v>0</v>
      </c>
      <c r="J212" s="25">
        <v>0</v>
      </c>
      <c r="K212" s="23">
        <v>0</v>
      </c>
      <c r="L212" s="26">
        <v>0</v>
      </c>
      <c r="M212" s="27">
        <v>0</v>
      </c>
      <c r="N212" s="20">
        <v>0</v>
      </c>
      <c r="O212" s="2" t="s">
        <v>211</v>
      </c>
    </row>
    <row r="213" spans="1:15" x14ac:dyDescent="0.25">
      <c r="A213" s="2" t="s">
        <v>126</v>
      </c>
      <c r="B213" s="18">
        <v>2011</v>
      </c>
      <c r="C213" s="17">
        <v>2012</v>
      </c>
      <c r="D213" s="19">
        <v>2011</v>
      </c>
      <c r="E213" s="20">
        <v>2012</v>
      </c>
      <c r="F213" s="21">
        <v>2011</v>
      </c>
      <c r="G213" s="22"/>
      <c r="H213" s="23"/>
      <c r="I213" s="24"/>
      <c r="J213" s="25"/>
      <c r="K213" s="23"/>
      <c r="L213" s="26"/>
      <c r="M213" s="27">
        <v>2012</v>
      </c>
      <c r="N213" s="20">
        <v>2011</v>
      </c>
      <c r="O213" s="2" t="s">
        <v>126</v>
      </c>
    </row>
    <row r="214" spans="1:15" x14ac:dyDescent="0.25">
      <c r="A214" s="2" t="s">
        <v>212</v>
      </c>
      <c r="B214" s="18">
        <v>22</v>
      </c>
      <c r="C214" s="17">
        <v>8</v>
      </c>
      <c r="D214" s="19">
        <v>22</v>
      </c>
      <c r="E214" s="20">
        <v>22</v>
      </c>
      <c r="F214" s="21">
        <v>8</v>
      </c>
      <c r="G214" s="22">
        <v>0</v>
      </c>
      <c r="H214" s="23">
        <v>0</v>
      </c>
      <c r="I214" s="24">
        <v>0</v>
      </c>
      <c r="J214" s="25">
        <v>0</v>
      </c>
      <c r="K214" s="23">
        <v>0</v>
      </c>
      <c r="L214" s="26">
        <v>1</v>
      </c>
      <c r="M214" s="27">
        <v>2</v>
      </c>
      <c r="N214" s="20">
        <v>16</v>
      </c>
      <c r="O214" s="2" t="s">
        <v>212</v>
      </c>
    </row>
    <row r="215" spans="1:15" x14ac:dyDescent="0.25">
      <c r="A215" s="50" t="s">
        <v>89</v>
      </c>
      <c r="B215" s="51">
        <v>38407</v>
      </c>
      <c r="C215" s="52">
        <v>40191</v>
      </c>
      <c r="D215" s="53">
        <v>38407</v>
      </c>
      <c r="E215" s="54">
        <v>38413</v>
      </c>
      <c r="F215" s="55">
        <v>39545</v>
      </c>
      <c r="G215" s="56"/>
      <c r="H215" s="57"/>
      <c r="I215" s="58"/>
      <c r="J215" s="59"/>
      <c r="K215" s="57"/>
      <c r="L215" s="60">
        <v>41209</v>
      </c>
      <c r="M215" s="61">
        <v>40510</v>
      </c>
      <c r="N215" s="54">
        <v>40531</v>
      </c>
      <c r="O215" s="50" t="s">
        <v>89</v>
      </c>
    </row>
    <row r="216" spans="1:15" x14ac:dyDescent="0.25">
      <c r="A216" s="2" t="s">
        <v>388</v>
      </c>
      <c r="B216" s="18">
        <f>SUM(C216:N216)</f>
        <v>14</v>
      </c>
      <c r="C216" s="17">
        <v>4</v>
      </c>
      <c r="D216" s="19">
        <v>4</v>
      </c>
      <c r="E216" s="20">
        <v>2</v>
      </c>
      <c r="F216" s="21">
        <v>1</v>
      </c>
      <c r="G216" s="22">
        <v>0</v>
      </c>
      <c r="H216" s="23">
        <v>0</v>
      </c>
      <c r="I216" s="24">
        <v>0</v>
      </c>
      <c r="J216" s="25">
        <v>0</v>
      </c>
      <c r="K216" s="23">
        <v>0</v>
      </c>
      <c r="L216" s="26">
        <v>0</v>
      </c>
      <c r="M216" s="27">
        <v>1</v>
      </c>
      <c r="N216" s="20">
        <v>2</v>
      </c>
      <c r="O216" s="2" t="s">
        <v>388</v>
      </c>
    </row>
    <row r="217" spans="1:15" x14ac:dyDescent="0.25">
      <c r="A217" s="15" t="s">
        <v>214</v>
      </c>
      <c r="B217" s="16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 t="s">
        <v>214</v>
      </c>
    </row>
    <row r="218" spans="1:15" x14ac:dyDescent="0.25">
      <c r="A218" s="279" t="s">
        <v>215</v>
      </c>
      <c r="B218" s="280">
        <f>SUM(C218:N218)</f>
        <v>12</v>
      </c>
      <c r="C218" s="281">
        <v>0</v>
      </c>
      <c r="D218" s="282">
        <v>2</v>
      </c>
      <c r="E218" s="283">
        <v>3</v>
      </c>
      <c r="F218" s="284">
        <v>0</v>
      </c>
      <c r="G218" s="285">
        <v>1</v>
      </c>
      <c r="H218" s="286">
        <v>0</v>
      </c>
      <c r="I218" s="287">
        <v>0</v>
      </c>
      <c r="J218" s="288">
        <v>1</v>
      </c>
      <c r="K218" s="286">
        <v>0</v>
      </c>
      <c r="L218" s="289">
        <v>2</v>
      </c>
      <c r="M218" s="290">
        <v>2</v>
      </c>
      <c r="N218" s="283">
        <v>1</v>
      </c>
      <c r="O218" s="279" t="s">
        <v>215</v>
      </c>
    </row>
    <row r="219" spans="1:15" x14ac:dyDescent="0.25">
      <c r="A219" s="291" t="s">
        <v>216</v>
      </c>
      <c r="B219" s="269">
        <f>SUM(C219:N219)</f>
        <v>15.414141414141412</v>
      </c>
      <c r="C219" s="292">
        <v>1.4545454545454546</v>
      </c>
      <c r="D219" s="293">
        <v>1.1818181818181819</v>
      </c>
      <c r="E219" s="294">
        <v>1.5454545454545454</v>
      </c>
      <c r="F219" s="295">
        <v>1.5454545454545454</v>
      </c>
      <c r="G219" s="296">
        <v>1.4545454545454546</v>
      </c>
      <c r="H219" s="297">
        <v>0.81818181818181823</v>
      </c>
      <c r="I219" s="298">
        <v>0.50505050505050508</v>
      </c>
      <c r="J219" s="299">
        <v>0.36363636363636365</v>
      </c>
      <c r="K219" s="297">
        <v>1.6363636363636365</v>
      </c>
      <c r="L219" s="300">
        <v>1.0909090909090908</v>
      </c>
      <c r="M219" s="301">
        <v>2.0909090909090908</v>
      </c>
      <c r="N219" s="294">
        <v>1.7272727272727273</v>
      </c>
      <c r="O219" s="291" t="s">
        <v>216</v>
      </c>
    </row>
    <row r="220" spans="1:15" x14ac:dyDescent="0.25">
      <c r="A220" s="2" t="s">
        <v>217</v>
      </c>
      <c r="B220" s="18">
        <v>25</v>
      </c>
      <c r="C220" s="17">
        <v>6</v>
      </c>
      <c r="D220" s="19">
        <v>3</v>
      </c>
      <c r="E220" s="20">
        <v>5</v>
      </c>
      <c r="F220" s="21">
        <v>4</v>
      </c>
      <c r="G220" s="22">
        <v>4</v>
      </c>
      <c r="H220" s="23">
        <v>3</v>
      </c>
      <c r="I220" s="24">
        <v>1</v>
      </c>
      <c r="J220" s="25">
        <v>2</v>
      </c>
      <c r="K220" s="23">
        <v>3</v>
      </c>
      <c r="L220" s="26">
        <v>3</v>
      </c>
      <c r="M220" s="27">
        <v>11</v>
      </c>
      <c r="N220" s="20">
        <v>4</v>
      </c>
      <c r="O220" s="2" t="s">
        <v>217</v>
      </c>
    </row>
    <row r="221" spans="1:15" x14ac:dyDescent="0.25">
      <c r="A221" s="2" t="s">
        <v>86</v>
      </c>
      <c r="B221" s="18">
        <v>2001</v>
      </c>
      <c r="C221" s="17">
        <v>2001</v>
      </c>
      <c r="D221" s="19">
        <v>2001</v>
      </c>
      <c r="E221" s="20">
        <v>2005</v>
      </c>
      <c r="F221" s="21">
        <v>2010</v>
      </c>
      <c r="G221" s="22">
        <v>2001</v>
      </c>
      <c r="H221" s="23">
        <v>2010</v>
      </c>
      <c r="I221" s="24">
        <v>2006</v>
      </c>
      <c r="J221" s="25">
        <v>2001</v>
      </c>
      <c r="K221" s="23">
        <v>2009</v>
      </c>
      <c r="L221" s="26">
        <v>2008</v>
      </c>
      <c r="M221" s="27">
        <v>2011</v>
      </c>
      <c r="N221" s="20">
        <v>2010</v>
      </c>
      <c r="O221" s="2" t="s">
        <v>86</v>
      </c>
    </row>
    <row r="222" spans="1:15" x14ac:dyDescent="0.25">
      <c r="A222" s="2" t="s">
        <v>218</v>
      </c>
      <c r="B222" s="18">
        <v>11</v>
      </c>
      <c r="C222" s="17">
        <v>0</v>
      </c>
      <c r="D222" s="19">
        <v>0</v>
      </c>
      <c r="E222" s="20">
        <v>0</v>
      </c>
      <c r="F222" s="21">
        <v>0</v>
      </c>
      <c r="G222" s="22">
        <v>0</v>
      </c>
      <c r="H222" s="23">
        <v>0</v>
      </c>
      <c r="I222" s="24">
        <v>0</v>
      </c>
      <c r="J222" s="25">
        <v>0</v>
      </c>
      <c r="K222" s="23">
        <v>1</v>
      </c>
      <c r="L222" s="26">
        <v>0</v>
      </c>
      <c r="M222" s="27">
        <v>0</v>
      </c>
      <c r="N222" s="20">
        <v>1</v>
      </c>
      <c r="O222" s="2" t="s">
        <v>218</v>
      </c>
    </row>
    <row r="223" spans="1:15" ht="15.75" thickBot="1" x14ac:dyDescent="0.3">
      <c r="A223" s="128" t="s">
        <v>86</v>
      </c>
      <c r="B223" s="89">
        <v>2005</v>
      </c>
      <c r="C223" s="90">
        <v>2012</v>
      </c>
      <c r="D223" s="91">
        <v>2010</v>
      </c>
      <c r="E223" s="92">
        <v>2011</v>
      </c>
      <c r="F223" s="93">
        <v>2012</v>
      </c>
      <c r="G223" s="94">
        <v>2002</v>
      </c>
      <c r="H223" s="95">
        <v>2012</v>
      </c>
      <c r="I223" s="96">
        <v>2012</v>
      </c>
      <c r="J223" s="97">
        <v>2010</v>
      </c>
      <c r="K223" s="95">
        <v>2011</v>
      </c>
      <c r="L223" s="98">
        <v>2010</v>
      </c>
      <c r="M223" s="99">
        <v>2008</v>
      </c>
      <c r="N223" s="92">
        <v>2012</v>
      </c>
      <c r="O223" s="128" t="s">
        <v>86</v>
      </c>
    </row>
    <row r="224" spans="1:15" ht="15.75" thickTop="1" x14ac:dyDescent="0.25">
      <c r="A224" s="62" t="s">
        <v>219</v>
      </c>
      <c r="B224" s="63">
        <f>SUM(C224:N224)</f>
        <v>52</v>
      </c>
      <c r="C224" s="64">
        <v>5</v>
      </c>
      <c r="D224" s="65">
        <v>6</v>
      </c>
      <c r="E224" s="66" t="s">
        <v>498</v>
      </c>
      <c r="F224" s="67">
        <v>4</v>
      </c>
      <c r="G224" s="68">
        <v>3</v>
      </c>
      <c r="H224" s="69">
        <v>4</v>
      </c>
      <c r="I224" s="70">
        <v>0</v>
      </c>
      <c r="J224" s="219">
        <v>7</v>
      </c>
      <c r="K224" s="69">
        <v>0</v>
      </c>
      <c r="L224" s="72">
        <v>6</v>
      </c>
      <c r="M224" s="73">
        <v>16</v>
      </c>
      <c r="N224" s="66">
        <v>1</v>
      </c>
      <c r="O224" s="62" t="s">
        <v>219</v>
      </c>
    </row>
    <row r="225" spans="1:15" x14ac:dyDescent="0.25">
      <c r="A225" s="2" t="s">
        <v>220</v>
      </c>
      <c r="B225" s="18">
        <f>SUM(C225:N225)</f>
        <v>58</v>
      </c>
      <c r="C225" s="17">
        <v>5</v>
      </c>
      <c r="D225" s="19">
        <v>6</v>
      </c>
      <c r="E225" s="20">
        <v>5</v>
      </c>
      <c r="F225" s="21">
        <v>4</v>
      </c>
      <c r="G225" s="22">
        <v>3</v>
      </c>
      <c r="H225" s="23">
        <v>4</v>
      </c>
      <c r="I225" s="24">
        <v>4</v>
      </c>
      <c r="J225" s="25">
        <v>4</v>
      </c>
      <c r="K225" s="23">
        <v>5</v>
      </c>
      <c r="L225" s="26">
        <v>6</v>
      </c>
      <c r="M225" s="27">
        <v>6</v>
      </c>
      <c r="N225" s="20">
        <v>6</v>
      </c>
      <c r="O225" s="2" t="s">
        <v>220</v>
      </c>
    </row>
    <row r="226" spans="1:15" x14ac:dyDescent="0.25">
      <c r="A226" s="15" t="s">
        <v>221</v>
      </c>
      <c r="B226" s="16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 t="s">
        <v>221</v>
      </c>
    </row>
    <row r="227" spans="1:15" x14ac:dyDescent="0.25">
      <c r="A227" s="3" t="s">
        <v>222</v>
      </c>
      <c r="B227" s="4">
        <v>55.4</v>
      </c>
      <c r="C227" s="5">
        <v>55.4</v>
      </c>
      <c r="D227" s="6">
        <v>37.4</v>
      </c>
      <c r="E227" s="7">
        <v>45.7</v>
      </c>
      <c r="F227" s="8">
        <v>42.8</v>
      </c>
      <c r="G227" s="229">
        <v>31</v>
      </c>
      <c r="H227" s="10" t="s">
        <v>498</v>
      </c>
      <c r="I227" s="11" t="s">
        <v>498</v>
      </c>
      <c r="J227" s="230">
        <v>35.299999999999997</v>
      </c>
      <c r="K227" s="10">
        <v>50.8</v>
      </c>
      <c r="L227" s="13">
        <v>40.299999999999997</v>
      </c>
      <c r="M227" s="14">
        <v>50</v>
      </c>
      <c r="N227" s="7">
        <v>46.4</v>
      </c>
      <c r="O227" s="3" t="s">
        <v>222</v>
      </c>
    </row>
    <row r="228" spans="1:15" x14ac:dyDescent="0.25">
      <c r="A228" s="36" t="s">
        <v>223</v>
      </c>
      <c r="B228" s="18">
        <v>77.400000000000006</v>
      </c>
      <c r="C228" s="17">
        <v>77.400000000000006</v>
      </c>
      <c r="D228" s="19">
        <v>55.4</v>
      </c>
      <c r="E228" s="20">
        <v>79.2</v>
      </c>
      <c r="F228" s="21">
        <v>48.6</v>
      </c>
      <c r="G228" s="177">
        <v>70.2</v>
      </c>
      <c r="H228" s="23">
        <v>56.88</v>
      </c>
      <c r="I228" s="24">
        <v>48.6</v>
      </c>
      <c r="J228" s="221">
        <v>44.28</v>
      </c>
      <c r="K228" s="23">
        <v>51.5</v>
      </c>
      <c r="L228" s="300">
        <v>42</v>
      </c>
      <c r="M228" s="27">
        <v>51.5</v>
      </c>
      <c r="N228" s="222">
        <v>64.099999999999994</v>
      </c>
      <c r="O228" s="36" t="s">
        <v>223</v>
      </c>
    </row>
    <row r="229" spans="1:15" ht="15.75" thickBot="1" x14ac:dyDescent="0.3">
      <c r="A229" s="178" t="s">
        <v>89</v>
      </c>
      <c r="B229" s="51">
        <v>39100</v>
      </c>
      <c r="C229" s="52">
        <v>39100</v>
      </c>
      <c r="D229" s="53">
        <v>38025</v>
      </c>
      <c r="E229" s="54">
        <v>39145</v>
      </c>
      <c r="F229" s="55">
        <v>38105</v>
      </c>
      <c r="G229" s="56">
        <v>38857</v>
      </c>
      <c r="H229" s="57">
        <v>39252</v>
      </c>
      <c r="I229" s="58">
        <v>39996</v>
      </c>
      <c r="J229" s="59">
        <v>38946</v>
      </c>
      <c r="K229" s="57">
        <v>40060</v>
      </c>
      <c r="L229" s="60">
        <v>38650</v>
      </c>
      <c r="M229" s="61">
        <v>40493</v>
      </c>
      <c r="N229" s="54">
        <v>39081</v>
      </c>
      <c r="O229" s="178" t="s">
        <v>86</v>
      </c>
    </row>
    <row r="230" spans="1:15" ht="15.75" thickTop="1" x14ac:dyDescent="0.25">
      <c r="A230" s="62" t="s">
        <v>224</v>
      </c>
      <c r="B230" s="63">
        <v>100.8</v>
      </c>
      <c r="C230" s="64">
        <v>100</v>
      </c>
      <c r="D230" s="65">
        <v>100.8</v>
      </c>
      <c r="E230" s="66">
        <v>85.2</v>
      </c>
      <c r="F230" s="67">
        <v>84.2</v>
      </c>
      <c r="G230" s="68">
        <v>63.7</v>
      </c>
      <c r="H230" s="69">
        <v>66.7</v>
      </c>
      <c r="I230" s="70">
        <v>69.099999999999994</v>
      </c>
      <c r="J230" s="71">
        <v>61.9</v>
      </c>
      <c r="K230" s="69">
        <v>96.5</v>
      </c>
      <c r="L230" s="72">
        <v>68.8</v>
      </c>
      <c r="M230" s="73">
        <v>91.8</v>
      </c>
      <c r="N230" s="66">
        <v>81.400000000000006</v>
      </c>
      <c r="O230" s="62" t="s">
        <v>224</v>
      </c>
    </row>
    <row r="231" spans="1:15" x14ac:dyDescent="0.25">
      <c r="A231" s="36" t="s">
        <v>223</v>
      </c>
      <c r="B231" s="18">
        <v>180</v>
      </c>
      <c r="C231" s="17">
        <v>151</v>
      </c>
      <c r="D231" s="19">
        <v>151</v>
      </c>
      <c r="E231" s="20">
        <v>126</v>
      </c>
      <c r="F231" s="21">
        <v>180</v>
      </c>
      <c r="G231" s="22">
        <v>133</v>
      </c>
      <c r="H231" s="23">
        <v>108</v>
      </c>
      <c r="I231" s="24">
        <v>94</v>
      </c>
      <c r="J231" s="25">
        <v>108</v>
      </c>
      <c r="K231" s="23">
        <v>96.5</v>
      </c>
      <c r="L231" s="26">
        <v>180</v>
      </c>
      <c r="M231" s="27">
        <v>122</v>
      </c>
      <c r="N231" s="20">
        <v>148</v>
      </c>
      <c r="O231" s="36" t="s">
        <v>223</v>
      </c>
    </row>
    <row r="232" spans="1:15" x14ac:dyDescent="0.25">
      <c r="A232" s="36" t="s">
        <v>86</v>
      </c>
      <c r="B232" s="18">
        <v>1949</v>
      </c>
      <c r="C232" s="17">
        <v>1966</v>
      </c>
      <c r="D232" s="19">
        <v>1990</v>
      </c>
      <c r="E232" s="20">
        <v>1984</v>
      </c>
      <c r="F232" s="21">
        <v>1949</v>
      </c>
      <c r="G232" s="22">
        <v>1949</v>
      </c>
      <c r="H232" s="23">
        <v>1993</v>
      </c>
      <c r="I232" s="336">
        <v>1983</v>
      </c>
      <c r="J232" s="25">
        <v>1949</v>
      </c>
      <c r="K232" s="23">
        <v>2012</v>
      </c>
      <c r="L232" s="26">
        <v>1949</v>
      </c>
      <c r="M232" s="27" t="s">
        <v>99</v>
      </c>
      <c r="N232" s="20">
        <v>2004</v>
      </c>
      <c r="O232" s="36" t="s">
        <v>86</v>
      </c>
    </row>
    <row r="233" spans="1:15" x14ac:dyDescent="0.25">
      <c r="A233" s="16" t="s">
        <v>225</v>
      </c>
      <c r="B233" s="16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6" t="s">
        <v>225</v>
      </c>
    </row>
    <row r="234" spans="1:15" x14ac:dyDescent="0.25">
      <c r="A234" s="279" t="s">
        <v>389</v>
      </c>
      <c r="B234" s="280">
        <f>SUM(C234:N234)</f>
        <v>49</v>
      </c>
      <c r="C234" s="281">
        <v>3</v>
      </c>
      <c r="D234" s="282">
        <v>5</v>
      </c>
      <c r="E234" s="283">
        <v>8</v>
      </c>
      <c r="F234" s="284">
        <v>8</v>
      </c>
      <c r="G234" s="285">
        <v>7</v>
      </c>
      <c r="H234" s="286">
        <v>3.5</v>
      </c>
      <c r="I234" s="287">
        <v>3.5</v>
      </c>
      <c r="J234" s="288">
        <v>1</v>
      </c>
      <c r="K234" s="286">
        <v>4</v>
      </c>
      <c r="L234" s="289">
        <v>2</v>
      </c>
      <c r="M234" s="290">
        <v>2.5</v>
      </c>
      <c r="N234" s="283">
        <v>1.5</v>
      </c>
      <c r="O234" s="279" t="s">
        <v>389</v>
      </c>
    </row>
    <row r="235" spans="1:15" x14ac:dyDescent="0.25">
      <c r="A235" s="303" t="s">
        <v>227</v>
      </c>
      <c r="B235" s="269">
        <f>SUM(C235:N235)</f>
        <v>29.941818181818181</v>
      </c>
      <c r="C235" s="292">
        <v>2.0454545454545454</v>
      </c>
      <c r="D235" s="293">
        <v>2.7272727272727271</v>
      </c>
      <c r="E235" s="294">
        <v>3.0454545454545454</v>
      </c>
      <c r="F235" s="295">
        <v>4.4109090909090902</v>
      </c>
      <c r="G235" s="296">
        <v>3.1836363636363632</v>
      </c>
      <c r="H235" s="297">
        <v>3.4563636363636361</v>
      </c>
      <c r="I235" s="298">
        <v>1.4090909090909092</v>
      </c>
      <c r="J235" s="299">
        <v>1.4545454545454546</v>
      </c>
      <c r="K235" s="297">
        <v>1.9563636363636361</v>
      </c>
      <c r="L235" s="300">
        <v>1.7745454545454544</v>
      </c>
      <c r="M235" s="301">
        <v>1.9327272727272726</v>
      </c>
      <c r="N235" s="294">
        <v>2.5454545454545454</v>
      </c>
      <c r="O235" s="303" t="s">
        <v>227</v>
      </c>
    </row>
    <row r="236" spans="1:15" x14ac:dyDescent="0.25">
      <c r="A236" s="36" t="s">
        <v>228</v>
      </c>
      <c r="B236" s="18" t="s">
        <v>499</v>
      </c>
      <c r="C236" s="304" t="s">
        <v>500</v>
      </c>
      <c r="D236" s="32" t="s">
        <v>406</v>
      </c>
      <c r="E236" s="33" t="s">
        <v>539</v>
      </c>
      <c r="F236" s="34" t="s">
        <v>502</v>
      </c>
      <c r="G236" s="22" t="s">
        <v>503</v>
      </c>
      <c r="H236" s="23" t="s">
        <v>504</v>
      </c>
      <c r="I236" s="24" t="s">
        <v>523</v>
      </c>
      <c r="J236" s="85" t="s">
        <v>445</v>
      </c>
      <c r="K236" s="271" t="s">
        <v>444</v>
      </c>
      <c r="L236" s="37" t="s">
        <v>505</v>
      </c>
      <c r="M236" s="276" t="s">
        <v>506</v>
      </c>
      <c r="N236" s="33" t="s">
        <v>500</v>
      </c>
      <c r="O236" s="36" t="s">
        <v>228</v>
      </c>
    </row>
    <row r="237" spans="1:15" ht="15.75" thickBot="1" x14ac:dyDescent="0.3">
      <c r="A237" s="152" t="s">
        <v>239</v>
      </c>
      <c r="B237" s="89" t="s">
        <v>240</v>
      </c>
      <c r="C237" s="90" t="s">
        <v>464</v>
      </c>
      <c r="D237" s="91" t="s">
        <v>464</v>
      </c>
      <c r="E237" s="92" t="s">
        <v>241</v>
      </c>
      <c r="F237" s="93" t="s">
        <v>354</v>
      </c>
      <c r="G237" s="94" t="s">
        <v>244</v>
      </c>
      <c r="H237" s="95" t="s">
        <v>244</v>
      </c>
      <c r="I237" s="96" t="s">
        <v>483</v>
      </c>
      <c r="J237" s="273" t="s">
        <v>483</v>
      </c>
      <c r="K237" s="318" t="s">
        <v>524</v>
      </c>
      <c r="L237" s="98" t="s">
        <v>353</v>
      </c>
      <c r="M237" s="99" t="s">
        <v>483</v>
      </c>
      <c r="N237" s="92" t="s">
        <v>524</v>
      </c>
      <c r="O237" s="152" t="s">
        <v>239</v>
      </c>
    </row>
    <row r="238" spans="1:15" ht="15.75" thickTop="1" x14ac:dyDescent="0.25">
      <c r="A238" s="305" t="s">
        <v>396</v>
      </c>
      <c r="B238" s="154">
        <f>SUM(C238:N238)</f>
        <v>2</v>
      </c>
      <c r="C238" s="306">
        <v>0</v>
      </c>
      <c r="D238" s="307">
        <v>0.5</v>
      </c>
      <c r="E238" s="308">
        <v>0</v>
      </c>
      <c r="F238" s="309">
        <v>0.5</v>
      </c>
      <c r="G238" s="310">
        <v>0.5</v>
      </c>
      <c r="H238" s="311">
        <v>0</v>
      </c>
      <c r="I238" s="312">
        <v>0</v>
      </c>
      <c r="J238" s="313">
        <v>0</v>
      </c>
      <c r="K238" s="311">
        <v>0</v>
      </c>
      <c r="L238" s="314">
        <v>0</v>
      </c>
      <c r="M238" s="315">
        <v>0</v>
      </c>
      <c r="N238" s="308">
        <v>0.5</v>
      </c>
      <c r="O238" s="305" t="s">
        <v>396</v>
      </c>
    </row>
    <row r="239" spans="1:15" x14ac:dyDescent="0.25">
      <c r="A239" s="303" t="s">
        <v>248</v>
      </c>
      <c r="B239" s="269">
        <f>SUM(C239:N239)</f>
        <v>16.641818181818184</v>
      </c>
      <c r="C239" s="292">
        <v>0.77272727272727271</v>
      </c>
      <c r="D239" s="293">
        <v>1.6381818181818182</v>
      </c>
      <c r="E239" s="294">
        <v>2.7254545454545456</v>
      </c>
      <c r="F239" s="295">
        <v>3.5</v>
      </c>
      <c r="G239" s="296">
        <v>1.68</v>
      </c>
      <c r="H239" s="297">
        <v>0.77454545454545454</v>
      </c>
      <c r="I239" s="298">
        <v>0.31818181818181818</v>
      </c>
      <c r="J239" s="299">
        <v>1.32</v>
      </c>
      <c r="K239" s="297">
        <v>1.1836363636363636</v>
      </c>
      <c r="L239" s="300">
        <v>0.63818181818181818</v>
      </c>
      <c r="M239" s="301">
        <v>0.31818181818181818</v>
      </c>
      <c r="N239" s="294">
        <v>1.7727272727272727</v>
      </c>
      <c r="O239" s="303" t="s">
        <v>248</v>
      </c>
    </row>
    <row r="240" spans="1:15" x14ac:dyDescent="0.25">
      <c r="A240" s="36" t="s">
        <v>249</v>
      </c>
      <c r="B240" s="18" t="s">
        <v>250</v>
      </c>
      <c r="C240" s="17" t="s">
        <v>251</v>
      </c>
      <c r="D240" s="19" t="s">
        <v>252</v>
      </c>
      <c r="E240" s="20" t="s">
        <v>253</v>
      </c>
      <c r="F240" s="21" t="s">
        <v>254</v>
      </c>
      <c r="G240" s="22" t="s">
        <v>255</v>
      </c>
      <c r="H240" s="23" t="s">
        <v>256</v>
      </c>
      <c r="I240" s="24" t="s">
        <v>257</v>
      </c>
      <c r="J240" s="25" t="s">
        <v>258</v>
      </c>
      <c r="K240" s="23" t="s">
        <v>259</v>
      </c>
      <c r="L240" s="26" t="s">
        <v>260</v>
      </c>
      <c r="M240" s="27" t="s">
        <v>261</v>
      </c>
      <c r="N240" s="20" t="s">
        <v>262</v>
      </c>
      <c r="O240" s="36" t="s">
        <v>249</v>
      </c>
    </row>
    <row r="241" spans="1:15" ht="15.75" thickBot="1" x14ac:dyDescent="0.3">
      <c r="A241" s="152" t="s">
        <v>263</v>
      </c>
      <c r="B241" s="89" t="s">
        <v>507</v>
      </c>
      <c r="C241" s="278" t="s">
        <v>540</v>
      </c>
      <c r="D241" s="316" t="s">
        <v>524</v>
      </c>
      <c r="E241" s="274" t="s">
        <v>540</v>
      </c>
      <c r="F241" s="317" t="s">
        <v>524</v>
      </c>
      <c r="G241" s="277" t="s">
        <v>524</v>
      </c>
      <c r="H241" s="318" t="s">
        <v>540</v>
      </c>
      <c r="I241" s="337" t="s">
        <v>540</v>
      </c>
      <c r="J241" s="273" t="s">
        <v>540</v>
      </c>
      <c r="K241" s="318" t="s">
        <v>540</v>
      </c>
      <c r="L241" s="319" t="s">
        <v>540</v>
      </c>
      <c r="M241" s="275" t="s">
        <v>540</v>
      </c>
      <c r="N241" s="92" t="s">
        <v>524</v>
      </c>
      <c r="O241" s="152" t="s">
        <v>263</v>
      </c>
    </row>
    <row r="242" spans="1:15" ht="15.75" thickTop="1" x14ac:dyDescent="0.25">
      <c r="A242" s="305" t="s">
        <v>399</v>
      </c>
      <c r="B242" s="154">
        <f>SUM(C242:N242)</f>
        <v>37.5</v>
      </c>
      <c r="C242" s="306">
        <v>4.5</v>
      </c>
      <c r="D242" s="307">
        <v>4</v>
      </c>
      <c r="E242" s="308">
        <v>6.5</v>
      </c>
      <c r="F242" s="309">
        <v>3</v>
      </c>
      <c r="G242" s="310">
        <v>5</v>
      </c>
      <c r="H242" s="311">
        <v>3</v>
      </c>
      <c r="I242" s="312">
        <v>1.5</v>
      </c>
      <c r="J242" s="313">
        <v>2</v>
      </c>
      <c r="K242" s="311">
        <v>1</v>
      </c>
      <c r="L242" s="314">
        <v>4</v>
      </c>
      <c r="M242" s="315">
        <v>2</v>
      </c>
      <c r="N242" s="308">
        <v>1</v>
      </c>
      <c r="O242" s="305" t="s">
        <v>357</v>
      </c>
    </row>
    <row r="243" spans="1:15" x14ac:dyDescent="0.25">
      <c r="A243" s="303" t="s">
        <v>269</v>
      </c>
      <c r="B243" s="269">
        <f>SUM(C243:N243)</f>
        <v>42.232727272727274</v>
      </c>
      <c r="C243" s="292">
        <v>3.7709090909090914</v>
      </c>
      <c r="D243" s="293">
        <v>3.7272727272727271</v>
      </c>
      <c r="E243" s="294">
        <v>4.2727272727272725</v>
      </c>
      <c r="F243" s="295">
        <v>4.2272727272727275</v>
      </c>
      <c r="G243" s="296">
        <v>3.5472727272727269</v>
      </c>
      <c r="H243" s="297">
        <v>2.7745454545454549</v>
      </c>
      <c r="I243" s="298">
        <v>1.7727272727272727</v>
      </c>
      <c r="J243" s="299">
        <v>1.7745454545454544</v>
      </c>
      <c r="K243" s="297">
        <v>3.7709090909090914</v>
      </c>
      <c r="L243" s="300">
        <v>4.3636363636363633</v>
      </c>
      <c r="M243" s="301">
        <v>3.3200000000000003</v>
      </c>
      <c r="N243" s="294">
        <v>4.9109090909090911</v>
      </c>
      <c r="O243" s="303" t="s">
        <v>269</v>
      </c>
    </row>
    <row r="244" spans="1:15" x14ac:dyDescent="0.25">
      <c r="A244" s="36" t="s">
        <v>270</v>
      </c>
      <c r="B244" s="18" t="s">
        <v>525</v>
      </c>
      <c r="C244" s="17" t="s">
        <v>425</v>
      </c>
      <c r="D244" s="19" t="s">
        <v>465</v>
      </c>
      <c r="E244" s="33" t="s">
        <v>526</v>
      </c>
      <c r="F244" s="34" t="s">
        <v>527</v>
      </c>
      <c r="G244" s="22" t="s">
        <v>466</v>
      </c>
      <c r="H244" s="23" t="s">
        <v>428</v>
      </c>
      <c r="I244" s="24" t="s">
        <v>428</v>
      </c>
      <c r="J244" s="85" t="s">
        <v>528</v>
      </c>
      <c r="K244" s="23" t="s">
        <v>467</v>
      </c>
      <c r="L244" s="26" t="s">
        <v>276</v>
      </c>
      <c r="M244" s="276" t="s">
        <v>529</v>
      </c>
      <c r="N244" s="33" t="s">
        <v>502</v>
      </c>
      <c r="O244" s="36" t="s">
        <v>270</v>
      </c>
    </row>
    <row r="245" spans="1:15" ht="15.75" thickBot="1" x14ac:dyDescent="0.3">
      <c r="A245" s="152" t="s">
        <v>279</v>
      </c>
      <c r="B245" s="89" t="s">
        <v>280</v>
      </c>
      <c r="C245" s="90" t="s">
        <v>447</v>
      </c>
      <c r="D245" s="91" t="s">
        <v>241</v>
      </c>
      <c r="E245" s="92" t="s">
        <v>246</v>
      </c>
      <c r="F245" s="93" t="s">
        <v>241</v>
      </c>
      <c r="G245" s="94" t="s">
        <v>242</v>
      </c>
      <c r="H245" s="95" t="s">
        <v>510</v>
      </c>
      <c r="I245" s="96" t="s">
        <v>508</v>
      </c>
      <c r="J245" s="273" t="s">
        <v>508</v>
      </c>
      <c r="K245" s="95" t="s">
        <v>245</v>
      </c>
      <c r="L245" s="98" t="s">
        <v>245</v>
      </c>
      <c r="M245" s="99" t="s">
        <v>424</v>
      </c>
      <c r="N245" s="92" t="s">
        <v>524</v>
      </c>
      <c r="O245" s="152" t="s">
        <v>279</v>
      </c>
    </row>
    <row r="246" spans="1:15" ht="15.75" thickTop="1" x14ac:dyDescent="0.25">
      <c r="A246" s="305" t="s">
        <v>402</v>
      </c>
      <c r="B246" s="154">
        <f>SUM(C246:N246)</f>
        <v>33</v>
      </c>
      <c r="C246" s="306">
        <v>1.5</v>
      </c>
      <c r="D246" s="307">
        <v>1.5</v>
      </c>
      <c r="E246" s="308">
        <v>1</v>
      </c>
      <c r="F246" s="309">
        <v>1.5</v>
      </c>
      <c r="G246" s="310">
        <v>0.5</v>
      </c>
      <c r="H246" s="311">
        <v>4</v>
      </c>
      <c r="I246" s="312">
        <v>2.5</v>
      </c>
      <c r="J246" s="313">
        <v>3</v>
      </c>
      <c r="K246" s="311">
        <v>1.5</v>
      </c>
      <c r="L246" s="314">
        <v>5.5</v>
      </c>
      <c r="M246" s="315">
        <v>7</v>
      </c>
      <c r="N246" s="308">
        <v>3.5</v>
      </c>
      <c r="O246" s="305" t="s">
        <v>402</v>
      </c>
    </row>
    <row r="247" spans="1:15" x14ac:dyDescent="0.25">
      <c r="A247" s="303" t="s">
        <v>282</v>
      </c>
      <c r="B247" s="269">
        <f>SUM(C247:N247)</f>
        <v>35.007272727272735</v>
      </c>
      <c r="C247" s="292">
        <v>4.1363636363636367</v>
      </c>
      <c r="D247" s="293">
        <v>3.0018181818181815</v>
      </c>
      <c r="E247" s="294">
        <v>2.8181818181818183</v>
      </c>
      <c r="F247" s="295">
        <v>2.6363636363636362</v>
      </c>
      <c r="G247" s="296">
        <v>1.9545454545454546</v>
      </c>
      <c r="H247" s="297">
        <v>2.274545454545454</v>
      </c>
      <c r="I247" s="298">
        <v>2.1836363636363636</v>
      </c>
      <c r="J247" s="299">
        <v>1.5018181818181817</v>
      </c>
      <c r="K247" s="297">
        <v>2.7709090909090914</v>
      </c>
      <c r="L247" s="300">
        <v>5</v>
      </c>
      <c r="M247" s="301">
        <v>4.0909090909090908</v>
      </c>
      <c r="N247" s="294">
        <v>2.6381818181818182</v>
      </c>
      <c r="O247" s="303" t="s">
        <v>282</v>
      </c>
    </row>
    <row r="248" spans="1:15" x14ac:dyDescent="0.25">
      <c r="A248" s="36" t="s">
        <v>283</v>
      </c>
      <c r="B248" s="18" t="s">
        <v>284</v>
      </c>
      <c r="C248" s="17" t="s">
        <v>429</v>
      </c>
      <c r="D248" s="19" t="s">
        <v>451</v>
      </c>
      <c r="E248" s="20" t="s">
        <v>391</v>
      </c>
      <c r="F248" s="34" t="s">
        <v>484</v>
      </c>
      <c r="G248" s="22" t="s">
        <v>469</v>
      </c>
      <c r="H248" s="23" t="s">
        <v>511</v>
      </c>
      <c r="I248" s="24" t="s">
        <v>358</v>
      </c>
      <c r="J248" s="85" t="s">
        <v>485</v>
      </c>
      <c r="K248" s="23" t="s">
        <v>431</v>
      </c>
      <c r="L248" s="26" t="s">
        <v>427</v>
      </c>
      <c r="M248" s="27" t="s">
        <v>259</v>
      </c>
      <c r="N248" s="20" t="s">
        <v>453</v>
      </c>
      <c r="O248" s="36" t="s">
        <v>283</v>
      </c>
    </row>
    <row r="249" spans="1:15" ht="15.75" thickBot="1" x14ac:dyDescent="0.3">
      <c r="A249" s="152" t="s">
        <v>287</v>
      </c>
      <c r="B249" s="89" t="s">
        <v>288</v>
      </c>
      <c r="C249" s="90" t="s">
        <v>530</v>
      </c>
      <c r="D249" s="91" t="s">
        <v>353</v>
      </c>
      <c r="E249" s="274" t="s">
        <v>486</v>
      </c>
      <c r="F249" s="93" t="s">
        <v>432</v>
      </c>
      <c r="G249" s="94" t="s">
        <v>242</v>
      </c>
      <c r="H249" s="95" t="s">
        <v>464</v>
      </c>
      <c r="I249" s="96" t="s">
        <v>242</v>
      </c>
      <c r="J249" s="97" t="s">
        <v>242</v>
      </c>
      <c r="K249" s="95" t="s">
        <v>246</v>
      </c>
      <c r="L249" s="98" t="s">
        <v>235</v>
      </c>
      <c r="M249" s="99" t="s">
        <v>245</v>
      </c>
      <c r="N249" s="92" t="s">
        <v>245</v>
      </c>
      <c r="O249" s="152" t="s">
        <v>287</v>
      </c>
    </row>
    <row r="250" spans="1:15" ht="15.75" thickTop="1" x14ac:dyDescent="0.25">
      <c r="A250" s="305" t="s">
        <v>404</v>
      </c>
      <c r="B250" s="154">
        <f>SUM(C250:N250)</f>
        <v>41.5</v>
      </c>
      <c r="C250" s="306">
        <v>3.5</v>
      </c>
      <c r="D250" s="307">
        <v>1</v>
      </c>
      <c r="E250" s="308">
        <v>2</v>
      </c>
      <c r="F250" s="309">
        <v>3</v>
      </c>
      <c r="G250" s="310">
        <v>2</v>
      </c>
      <c r="H250" s="311">
        <v>1</v>
      </c>
      <c r="I250" s="312">
        <v>2</v>
      </c>
      <c r="J250" s="313">
        <v>5.5</v>
      </c>
      <c r="K250" s="311">
        <v>4.5</v>
      </c>
      <c r="L250" s="314">
        <v>4</v>
      </c>
      <c r="M250" s="315">
        <v>6.5</v>
      </c>
      <c r="N250" s="308">
        <v>6.5</v>
      </c>
      <c r="O250" s="305" t="s">
        <v>404</v>
      </c>
    </row>
    <row r="251" spans="1:15" x14ac:dyDescent="0.25">
      <c r="A251" s="303" t="s">
        <v>290</v>
      </c>
      <c r="B251" s="269">
        <f>SUM(C251:N251)</f>
        <v>45.685454545454547</v>
      </c>
      <c r="C251" s="292">
        <v>6.0018181818181811</v>
      </c>
      <c r="D251" s="293">
        <v>2.9090909090909092</v>
      </c>
      <c r="E251" s="294">
        <v>3.7727272727272729</v>
      </c>
      <c r="F251" s="295">
        <v>2.729090909090909</v>
      </c>
      <c r="G251" s="296">
        <v>2.9090909090909092</v>
      </c>
      <c r="H251" s="297">
        <v>2.2272727272727271</v>
      </c>
      <c r="I251" s="298">
        <v>2.3181818181818183</v>
      </c>
      <c r="J251" s="299">
        <v>3.0909090909090908</v>
      </c>
      <c r="K251" s="297">
        <v>3.0909090909090908</v>
      </c>
      <c r="L251" s="300">
        <v>5.7272727272727275</v>
      </c>
      <c r="M251" s="301">
        <v>6.0454545454545459</v>
      </c>
      <c r="N251" s="294">
        <v>4.8636363636363633</v>
      </c>
      <c r="O251" s="303" t="s">
        <v>290</v>
      </c>
    </row>
    <row r="252" spans="1:15" x14ac:dyDescent="0.25">
      <c r="A252" s="36" t="s">
        <v>291</v>
      </c>
      <c r="B252" s="18" t="s">
        <v>405</v>
      </c>
      <c r="C252" s="17" t="s">
        <v>467</v>
      </c>
      <c r="D252" s="19" t="s">
        <v>471</v>
      </c>
      <c r="E252" s="33" t="s">
        <v>472</v>
      </c>
      <c r="F252" s="34" t="s">
        <v>487</v>
      </c>
      <c r="G252" s="22" t="s">
        <v>403</v>
      </c>
      <c r="H252" s="23" t="s">
        <v>487</v>
      </c>
      <c r="I252" s="24" t="s">
        <v>453</v>
      </c>
      <c r="J252" s="85" t="s">
        <v>473</v>
      </c>
      <c r="K252" s="271" t="s">
        <v>488</v>
      </c>
      <c r="L252" s="26" t="s">
        <v>409</v>
      </c>
      <c r="M252" s="276" t="s">
        <v>489</v>
      </c>
      <c r="N252" s="20" t="s">
        <v>435</v>
      </c>
      <c r="O252" s="36" t="s">
        <v>291</v>
      </c>
    </row>
    <row r="253" spans="1:15" ht="15.75" thickBot="1" x14ac:dyDescent="0.3">
      <c r="A253" s="152" t="s">
        <v>295</v>
      </c>
      <c r="B253" s="89" t="s">
        <v>296</v>
      </c>
      <c r="C253" s="278" t="s">
        <v>512</v>
      </c>
      <c r="D253" s="91" t="s">
        <v>354</v>
      </c>
      <c r="E253" s="92" t="s">
        <v>366</v>
      </c>
      <c r="F253" s="317" t="s">
        <v>531</v>
      </c>
      <c r="G253" s="94" t="s">
        <v>510</v>
      </c>
      <c r="H253" s="95" t="s">
        <v>242</v>
      </c>
      <c r="I253" s="96" t="s">
        <v>354</v>
      </c>
      <c r="J253" s="97" t="s">
        <v>242</v>
      </c>
      <c r="K253" s="95" t="s">
        <v>243</v>
      </c>
      <c r="L253" s="98" t="s">
        <v>235</v>
      </c>
      <c r="M253" s="99" t="s">
        <v>245</v>
      </c>
      <c r="N253" s="92" t="s">
        <v>245</v>
      </c>
      <c r="O253" s="152" t="s">
        <v>295</v>
      </c>
    </row>
    <row r="254" spans="1:15" ht="15.75" thickTop="1" x14ac:dyDescent="0.25">
      <c r="A254" s="305" t="s">
        <v>410</v>
      </c>
      <c r="B254" s="154">
        <f>SUM(C254:N254)</f>
        <v>38.5</v>
      </c>
      <c r="C254" s="306">
        <v>0.5</v>
      </c>
      <c r="D254" s="307">
        <v>2.5</v>
      </c>
      <c r="E254" s="308">
        <v>1.5</v>
      </c>
      <c r="F254" s="309">
        <v>7</v>
      </c>
      <c r="G254" s="310">
        <v>1.5</v>
      </c>
      <c r="H254" s="311">
        <v>2.5</v>
      </c>
      <c r="I254" s="312">
        <v>2.5</v>
      </c>
      <c r="J254" s="313">
        <v>6</v>
      </c>
      <c r="K254" s="311">
        <v>3.5</v>
      </c>
      <c r="L254" s="314">
        <v>5.5</v>
      </c>
      <c r="M254" s="315">
        <v>2</v>
      </c>
      <c r="N254" s="308">
        <v>3.5</v>
      </c>
      <c r="O254" s="305" t="s">
        <v>410</v>
      </c>
    </row>
    <row r="255" spans="1:15" x14ac:dyDescent="0.25">
      <c r="A255" s="303" t="s">
        <v>299</v>
      </c>
      <c r="B255" s="269">
        <f>SUM(C255:N255)</f>
        <v>51.914545454545461</v>
      </c>
      <c r="C255" s="292">
        <v>6.0909090909090908</v>
      </c>
      <c r="D255" s="293">
        <v>4.7727272727272725</v>
      </c>
      <c r="E255" s="294">
        <v>3.8618181818181823</v>
      </c>
      <c r="F255" s="295">
        <v>2.8636363636363638</v>
      </c>
      <c r="G255" s="296">
        <v>3.5927272727272732</v>
      </c>
      <c r="H255" s="297">
        <v>3.0454545454545454</v>
      </c>
      <c r="I255" s="298">
        <v>5.5454545454545459</v>
      </c>
      <c r="J255" s="299">
        <v>4.4109090909090902</v>
      </c>
      <c r="K255" s="297">
        <v>4.0909090909090908</v>
      </c>
      <c r="L255" s="300">
        <v>5.3199999999999994</v>
      </c>
      <c r="M255" s="301">
        <v>4.5472727272727269</v>
      </c>
      <c r="N255" s="294">
        <v>3.7727272727272729</v>
      </c>
      <c r="O255" s="303" t="s">
        <v>299</v>
      </c>
    </row>
    <row r="256" spans="1:15" x14ac:dyDescent="0.25">
      <c r="A256" s="36" t="s">
        <v>300</v>
      </c>
      <c r="B256" s="18" t="s">
        <v>301</v>
      </c>
      <c r="C256" s="17" t="s">
        <v>368</v>
      </c>
      <c r="D256" s="19" t="s">
        <v>369</v>
      </c>
      <c r="E256" s="20" t="s">
        <v>370</v>
      </c>
      <c r="F256" s="34" t="s">
        <v>541</v>
      </c>
      <c r="G256" s="22" t="s">
        <v>302</v>
      </c>
      <c r="H256" s="23" t="s">
        <v>252</v>
      </c>
      <c r="I256" s="24" t="s">
        <v>253</v>
      </c>
      <c r="J256" s="25" t="s">
        <v>303</v>
      </c>
      <c r="K256" s="23" t="s">
        <v>392</v>
      </c>
      <c r="L256" s="26" t="s">
        <v>280</v>
      </c>
      <c r="M256" s="27" t="s">
        <v>490</v>
      </c>
      <c r="N256" s="20" t="s">
        <v>304</v>
      </c>
      <c r="O256" s="36" t="s">
        <v>300</v>
      </c>
    </row>
    <row r="257" spans="1:15" ht="15.75" thickBot="1" x14ac:dyDescent="0.3">
      <c r="A257" s="152" t="s">
        <v>305</v>
      </c>
      <c r="B257" s="89" t="s">
        <v>513</v>
      </c>
      <c r="C257" s="278" t="s">
        <v>542</v>
      </c>
      <c r="D257" s="91" t="s">
        <v>491</v>
      </c>
      <c r="E257" s="274" t="s">
        <v>531</v>
      </c>
      <c r="F257" s="93" t="s">
        <v>447</v>
      </c>
      <c r="G257" s="94" t="s">
        <v>464</v>
      </c>
      <c r="H257" s="95" t="s">
        <v>483</v>
      </c>
      <c r="I257" s="96" t="s">
        <v>412</v>
      </c>
      <c r="J257" s="97" t="s">
        <v>243</v>
      </c>
      <c r="K257" s="95" t="s">
        <v>261</v>
      </c>
      <c r="L257" s="98" t="s">
        <v>455</v>
      </c>
      <c r="M257" s="275" t="s">
        <v>510</v>
      </c>
      <c r="N257" s="274" t="s">
        <v>510</v>
      </c>
      <c r="O257" s="152" t="s">
        <v>305</v>
      </c>
    </row>
    <row r="258" spans="1:15" ht="15.75" thickTop="1" x14ac:dyDescent="0.25">
      <c r="A258" s="305" t="s">
        <v>414</v>
      </c>
      <c r="B258" s="154">
        <f>SUM(C258:N258)</f>
        <v>157.5</v>
      </c>
      <c r="C258" s="306">
        <v>18</v>
      </c>
      <c r="D258" s="307">
        <v>13</v>
      </c>
      <c r="E258" s="308">
        <v>11</v>
      </c>
      <c r="F258" s="309">
        <v>6.5</v>
      </c>
      <c r="G258" s="310">
        <v>14</v>
      </c>
      <c r="H258" s="311">
        <v>15.5</v>
      </c>
      <c r="I258" s="312">
        <v>19</v>
      </c>
      <c r="J258" s="313">
        <v>13.5</v>
      </c>
      <c r="K258" s="311">
        <v>15.5</v>
      </c>
      <c r="L258" s="314">
        <v>9</v>
      </c>
      <c r="M258" s="315">
        <v>9</v>
      </c>
      <c r="N258" s="308">
        <v>13.5</v>
      </c>
      <c r="O258" s="305" t="s">
        <v>414</v>
      </c>
    </row>
    <row r="259" spans="1:15" x14ac:dyDescent="0.25">
      <c r="A259" s="303" t="s">
        <v>312</v>
      </c>
      <c r="B259" s="269">
        <f>SUM(C259:N259)</f>
        <v>90.047272727272727</v>
      </c>
      <c r="C259" s="292">
        <v>4.3163636363636364</v>
      </c>
      <c r="D259" s="293">
        <v>5.9563636363636361</v>
      </c>
      <c r="E259" s="294">
        <v>6.7727272727272725</v>
      </c>
      <c r="F259" s="295">
        <v>7.1381818181818177</v>
      </c>
      <c r="G259" s="296">
        <v>9.589090909090908</v>
      </c>
      <c r="H259" s="297">
        <v>11.183636363636362</v>
      </c>
      <c r="I259" s="298">
        <v>12.089090909090912</v>
      </c>
      <c r="J259" s="299">
        <v>10.909090909090908</v>
      </c>
      <c r="K259" s="297">
        <v>7.5</v>
      </c>
      <c r="L259" s="300">
        <v>4.7745454545454544</v>
      </c>
      <c r="M259" s="301">
        <v>4.0472727272727269</v>
      </c>
      <c r="N259" s="294">
        <v>5.7709090909090914</v>
      </c>
      <c r="O259" s="303" t="s">
        <v>312</v>
      </c>
    </row>
    <row r="260" spans="1:15" x14ac:dyDescent="0.25">
      <c r="A260" s="36" t="s">
        <v>313</v>
      </c>
      <c r="B260" s="18" t="s">
        <v>681</v>
      </c>
      <c r="C260" s="31" t="s">
        <v>543</v>
      </c>
      <c r="D260" s="19" t="s">
        <v>544</v>
      </c>
      <c r="E260" s="33" t="s">
        <v>515</v>
      </c>
      <c r="F260" s="21" t="s">
        <v>435</v>
      </c>
      <c r="G260" s="22" t="s">
        <v>534</v>
      </c>
      <c r="H260" s="271" t="s">
        <v>534</v>
      </c>
      <c r="I260" s="24" t="s">
        <v>516</v>
      </c>
      <c r="J260" s="85" t="s">
        <v>517</v>
      </c>
      <c r="K260" s="271" t="s">
        <v>518</v>
      </c>
      <c r="L260" s="26" t="s">
        <v>535</v>
      </c>
      <c r="M260" s="276" t="s">
        <v>519</v>
      </c>
      <c r="N260" s="33" t="s">
        <v>536</v>
      </c>
      <c r="O260" s="36" t="s">
        <v>313</v>
      </c>
    </row>
    <row r="261" spans="1:15" ht="15.75" thickBot="1" x14ac:dyDescent="0.3">
      <c r="A261" s="152" t="s">
        <v>320</v>
      </c>
      <c r="B261" s="89" t="s">
        <v>321</v>
      </c>
      <c r="C261" s="278" t="s">
        <v>491</v>
      </c>
      <c r="D261" s="91" t="s">
        <v>235</v>
      </c>
      <c r="E261" s="92" t="s">
        <v>230</v>
      </c>
      <c r="F261" s="93" t="s">
        <v>232</v>
      </c>
      <c r="G261" s="94" t="s">
        <v>479</v>
      </c>
      <c r="H261" s="95" t="s">
        <v>319</v>
      </c>
      <c r="I261" s="96" t="s">
        <v>322</v>
      </c>
      <c r="J261" s="97" t="s">
        <v>243</v>
      </c>
      <c r="K261" s="95" t="s">
        <v>243</v>
      </c>
      <c r="L261" s="98" t="s">
        <v>413</v>
      </c>
      <c r="M261" s="99" t="s">
        <v>230</v>
      </c>
      <c r="N261" s="92" t="s">
        <v>432</v>
      </c>
      <c r="O261" s="152" t="s">
        <v>320</v>
      </c>
    </row>
    <row r="262" spans="1:15" ht="15.75" thickTop="1" x14ac:dyDescent="0.25">
      <c r="A262" s="305" t="s">
        <v>419</v>
      </c>
      <c r="B262" s="154">
        <f>SUM(C262:N262)</f>
        <v>5</v>
      </c>
      <c r="C262" s="306">
        <v>0</v>
      </c>
      <c r="D262" s="307">
        <v>1.5</v>
      </c>
      <c r="E262" s="308">
        <v>1</v>
      </c>
      <c r="F262" s="309">
        <v>0.5</v>
      </c>
      <c r="G262" s="310">
        <v>0.5</v>
      </c>
      <c r="H262" s="311">
        <v>0.5</v>
      </c>
      <c r="I262" s="312">
        <v>0</v>
      </c>
      <c r="J262" s="313">
        <v>0</v>
      </c>
      <c r="K262" s="311">
        <v>0</v>
      </c>
      <c r="L262" s="314">
        <v>0</v>
      </c>
      <c r="M262" s="315">
        <v>0.5</v>
      </c>
      <c r="N262" s="308">
        <v>0.5</v>
      </c>
      <c r="O262" s="305" t="s">
        <v>419</v>
      </c>
    </row>
    <row r="263" spans="1:15" x14ac:dyDescent="0.25">
      <c r="A263" s="303" t="s">
        <v>324</v>
      </c>
      <c r="B263" s="269">
        <f>SUM(C263:N263)</f>
        <v>20.236363636363635</v>
      </c>
      <c r="C263" s="292">
        <v>1</v>
      </c>
      <c r="D263" s="293">
        <v>1.3654545454545455</v>
      </c>
      <c r="E263" s="294">
        <v>1.229090909090909</v>
      </c>
      <c r="F263" s="295">
        <v>1.6836363636363636</v>
      </c>
      <c r="G263" s="296">
        <v>1.6363636363636365</v>
      </c>
      <c r="H263" s="297">
        <v>2.6363636363636362</v>
      </c>
      <c r="I263" s="298">
        <v>1.9109090909090904</v>
      </c>
      <c r="J263" s="299">
        <v>1.8636363636363635</v>
      </c>
      <c r="K263" s="297">
        <v>2.3654545454545453</v>
      </c>
      <c r="L263" s="300">
        <v>1.2727272727272727</v>
      </c>
      <c r="M263" s="301">
        <v>1.8636363636363635</v>
      </c>
      <c r="N263" s="294">
        <v>1.4090909090909092</v>
      </c>
      <c r="O263" s="303" t="s">
        <v>324</v>
      </c>
    </row>
    <row r="264" spans="1:15" x14ac:dyDescent="0.25">
      <c r="A264" s="36" t="s">
        <v>325</v>
      </c>
      <c r="B264" s="18" t="s">
        <v>420</v>
      </c>
      <c r="C264" s="17" t="s">
        <v>233</v>
      </c>
      <c r="D264" s="19" t="s">
        <v>393</v>
      </c>
      <c r="E264" s="20" t="s">
        <v>458</v>
      </c>
      <c r="F264" s="34" t="s">
        <v>485</v>
      </c>
      <c r="G264" s="22" t="s">
        <v>379</v>
      </c>
      <c r="H264" s="23" t="s">
        <v>327</v>
      </c>
      <c r="I264" s="24" t="s">
        <v>407</v>
      </c>
      <c r="J264" s="25" t="s">
        <v>430</v>
      </c>
      <c r="K264" s="23" t="s">
        <v>328</v>
      </c>
      <c r="L264" s="26" t="s">
        <v>452</v>
      </c>
      <c r="M264" s="27" t="s">
        <v>453</v>
      </c>
      <c r="N264" s="20" t="s">
        <v>394</v>
      </c>
      <c r="O264" s="36" t="s">
        <v>325</v>
      </c>
    </row>
    <row r="265" spans="1:15" x14ac:dyDescent="0.25">
      <c r="A265" s="36" t="s">
        <v>329</v>
      </c>
      <c r="B265" s="18" t="s">
        <v>520</v>
      </c>
      <c r="C265" s="31" t="s">
        <v>540</v>
      </c>
      <c r="D265" s="32" t="s">
        <v>524</v>
      </c>
      <c r="E265" s="33" t="s">
        <v>464</v>
      </c>
      <c r="F265" s="34" t="s">
        <v>508</v>
      </c>
      <c r="G265" s="22" t="s">
        <v>524</v>
      </c>
      <c r="H265" s="271" t="s">
        <v>524</v>
      </c>
      <c r="I265" s="226" t="s">
        <v>540</v>
      </c>
      <c r="J265" s="85" t="s">
        <v>540</v>
      </c>
      <c r="K265" s="271" t="s">
        <v>524</v>
      </c>
      <c r="L265" s="26" t="s">
        <v>540</v>
      </c>
      <c r="M265" s="27" t="s">
        <v>242</v>
      </c>
      <c r="N265" s="20" t="s">
        <v>241</v>
      </c>
      <c r="O265" s="36" t="s">
        <v>329</v>
      </c>
    </row>
    <row r="266" spans="1:15" x14ac:dyDescent="0.25">
      <c r="A266" s="16" t="s">
        <v>331</v>
      </c>
      <c r="B266" s="16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6" t="s">
        <v>331</v>
      </c>
    </row>
    <row r="267" spans="1:15" x14ac:dyDescent="0.25">
      <c r="A267" s="36" t="s">
        <v>380</v>
      </c>
      <c r="B267" s="180">
        <f>AVERAGE(C267:N267)</f>
        <v>1014.9916666666667</v>
      </c>
      <c r="C267" s="5">
        <v>1022.75</v>
      </c>
      <c r="D267" s="6">
        <v>1029.72</v>
      </c>
      <c r="E267" s="7">
        <v>1027.6300000000001</v>
      </c>
      <c r="F267" s="8">
        <v>1004.68</v>
      </c>
      <c r="G267" s="9">
        <v>1016.55</v>
      </c>
      <c r="H267" s="10">
        <v>1012.14</v>
      </c>
      <c r="I267" s="11">
        <v>1013.71</v>
      </c>
      <c r="J267" s="12">
        <v>1013.7</v>
      </c>
      <c r="K267" s="10">
        <v>1014.03</v>
      </c>
      <c r="L267" s="13">
        <v>1008.4</v>
      </c>
      <c r="M267" s="14">
        <v>1008.77</v>
      </c>
      <c r="N267" s="7">
        <v>1007.82</v>
      </c>
      <c r="O267" s="36" t="s">
        <v>380</v>
      </c>
    </row>
    <row r="268" spans="1:15" x14ac:dyDescent="0.25">
      <c r="A268" s="303" t="s">
        <v>382</v>
      </c>
      <c r="B268" s="269">
        <v>975</v>
      </c>
      <c r="C268" s="292">
        <v>1001</v>
      </c>
      <c r="D268" s="293">
        <v>1010</v>
      </c>
      <c r="E268" s="294">
        <v>1010</v>
      </c>
      <c r="F268" s="295">
        <v>982</v>
      </c>
      <c r="G268" s="296">
        <v>1003</v>
      </c>
      <c r="H268" s="297">
        <v>997</v>
      </c>
      <c r="I268" s="298">
        <v>1001</v>
      </c>
      <c r="J268" s="320">
        <v>1000</v>
      </c>
      <c r="K268" s="321">
        <v>982</v>
      </c>
      <c r="L268" s="300">
        <v>984</v>
      </c>
      <c r="M268" s="301">
        <v>975</v>
      </c>
      <c r="N268" s="294">
        <v>980</v>
      </c>
      <c r="O268" s="303" t="s">
        <v>382</v>
      </c>
    </row>
    <row r="269" spans="1:15" x14ac:dyDescent="0.25">
      <c r="A269" s="152" t="s">
        <v>89</v>
      </c>
      <c r="B269" s="181">
        <v>41214</v>
      </c>
      <c r="C269" s="182">
        <v>40913</v>
      </c>
      <c r="D269" s="183">
        <v>40957</v>
      </c>
      <c r="E269" s="184">
        <v>40972</v>
      </c>
      <c r="F269" s="185">
        <v>41017</v>
      </c>
      <c r="G269" s="186">
        <v>41033</v>
      </c>
      <c r="H269" s="187">
        <v>41067</v>
      </c>
      <c r="I269" s="188">
        <v>41103</v>
      </c>
      <c r="J269" s="189">
        <v>41146</v>
      </c>
      <c r="K269" s="187">
        <v>41176</v>
      </c>
      <c r="L269" s="190">
        <v>41213</v>
      </c>
      <c r="M269" s="191">
        <v>41214</v>
      </c>
      <c r="N269" s="184">
        <v>41257</v>
      </c>
      <c r="O269" s="152" t="s">
        <v>89</v>
      </c>
    </row>
    <row r="270" spans="1:15" x14ac:dyDescent="0.25">
      <c r="A270" s="152" t="s">
        <v>383</v>
      </c>
      <c r="B270" s="89">
        <v>1041</v>
      </c>
      <c r="C270" s="90">
        <v>1037</v>
      </c>
      <c r="D270" s="91">
        <v>1041</v>
      </c>
      <c r="E270" s="92">
        <v>1039</v>
      </c>
      <c r="F270" s="93">
        <v>1026</v>
      </c>
      <c r="G270" s="94">
        <v>1038</v>
      </c>
      <c r="H270" s="95">
        <v>1036</v>
      </c>
      <c r="I270" s="96">
        <v>1028</v>
      </c>
      <c r="J270" s="25">
        <v>1028</v>
      </c>
      <c r="K270" s="23">
        <v>1029</v>
      </c>
      <c r="L270" s="98">
        <v>1022</v>
      </c>
      <c r="M270" s="99">
        <v>1030</v>
      </c>
      <c r="N270" s="92">
        <v>1028</v>
      </c>
      <c r="O270" s="152" t="s">
        <v>383</v>
      </c>
    </row>
    <row r="271" spans="1:15" ht="15.75" thickBot="1" x14ac:dyDescent="0.3">
      <c r="A271" s="192" t="s">
        <v>89</v>
      </c>
      <c r="B271" s="193">
        <v>40946</v>
      </c>
      <c r="C271" s="194">
        <v>40919</v>
      </c>
      <c r="D271" s="195">
        <v>40946</v>
      </c>
      <c r="E271" s="196">
        <v>40978</v>
      </c>
      <c r="F271" s="197">
        <v>41015</v>
      </c>
      <c r="G271" s="198">
        <v>41042</v>
      </c>
      <c r="H271" s="199">
        <v>41074</v>
      </c>
      <c r="I271" s="200">
        <v>41112</v>
      </c>
      <c r="J271" s="189">
        <v>41152</v>
      </c>
      <c r="K271" s="187">
        <v>41158</v>
      </c>
      <c r="L271" s="202">
        <v>41205</v>
      </c>
      <c r="M271" s="203">
        <v>41226</v>
      </c>
      <c r="N271" s="196">
        <v>41254</v>
      </c>
      <c r="O271" s="192" t="s">
        <v>89</v>
      </c>
    </row>
    <row r="272" spans="1:15" ht="15.75" thickTop="1" x14ac:dyDescent="0.25">
      <c r="A272" s="155" t="s">
        <v>384</v>
      </c>
      <c r="B272" s="180">
        <f>AVERAGE(C272:N272)</f>
        <v>1016.4083333333333</v>
      </c>
      <c r="C272" s="204">
        <v>1022.7</v>
      </c>
      <c r="D272" s="205">
        <v>1030.2</v>
      </c>
      <c r="E272" s="206">
        <v>1027.5999999999999</v>
      </c>
      <c r="F272" s="207">
        <v>1005.4</v>
      </c>
      <c r="G272" s="208">
        <v>1016.5</v>
      </c>
      <c r="H272" s="209">
        <v>1013.3</v>
      </c>
      <c r="I272" s="210">
        <v>1015.3</v>
      </c>
      <c r="J272" s="71">
        <v>1016.1</v>
      </c>
      <c r="K272" s="69">
        <v>1016.3</v>
      </c>
      <c r="L272" s="212">
        <v>1011.1</v>
      </c>
      <c r="M272" s="213">
        <v>1011.6</v>
      </c>
      <c r="N272" s="206">
        <v>1010.8</v>
      </c>
      <c r="O272" s="155" t="s">
        <v>384</v>
      </c>
    </row>
    <row r="273" spans="1:15" x14ac:dyDescent="0.25">
      <c r="A273" s="15"/>
      <c r="B273" s="16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</row>
    <row r="274" spans="1:15" x14ac:dyDescent="0.25">
      <c r="A274" s="3" t="s">
        <v>537</v>
      </c>
      <c r="B274" s="4" t="s">
        <v>1</v>
      </c>
      <c r="C274" s="5" t="s">
        <v>2</v>
      </c>
      <c r="D274" s="6" t="s">
        <v>3</v>
      </c>
      <c r="E274" s="7" t="s">
        <v>4</v>
      </c>
      <c r="F274" s="8" t="s">
        <v>5</v>
      </c>
      <c r="G274" s="9" t="s">
        <v>6</v>
      </c>
      <c r="H274" s="10" t="s">
        <v>7</v>
      </c>
      <c r="I274" s="11" t="s">
        <v>8</v>
      </c>
      <c r="J274" s="12" t="s">
        <v>9</v>
      </c>
      <c r="K274" s="10" t="s">
        <v>10</v>
      </c>
      <c r="L274" s="13" t="s">
        <v>11</v>
      </c>
      <c r="M274" s="14" t="s">
        <v>12</v>
      </c>
      <c r="N274" s="7" t="s">
        <v>13</v>
      </c>
      <c r="O274" s="3" t="s">
        <v>537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4"/>
  <sheetViews>
    <sheetView workbookViewId="0">
      <selection activeCell="B231" sqref="B231"/>
    </sheetView>
  </sheetViews>
  <sheetFormatPr baseColWidth="10" defaultRowHeight="15" x14ac:dyDescent="0.25"/>
  <cols>
    <col min="1" max="1" width="45.85546875" customWidth="1"/>
    <col min="15" max="15" width="45" customWidth="1"/>
  </cols>
  <sheetData>
    <row r="1" spans="1:15" ht="15.75" thickBot="1" x14ac:dyDescent="0.3">
      <c r="A1" s="322">
        <v>2013</v>
      </c>
      <c r="B1" s="323" t="s">
        <v>1</v>
      </c>
      <c r="C1" s="324" t="s">
        <v>2</v>
      </c>
      <c r="D1" s="325" t="s">
        <v>3</v>
      </c>
      <c r="E1" s="326" t="s">
        <v>4</v>
      </c>
      <c r="F1" s="327" t="s">
        <v>5</v>
      </c>
      <c r="G1" s="328" t="s">
        <v>6</v>
      </c>
      <c r="H1" s="329" t="s">
        <v>7</v>
      </c>
      <c r="I1" s="330" t="s">
        <v>8</v>
      </c>
      <c r="J1" s="331" t="s">
        <v>9</v>
      </c>
      <c r="K1" s="329" t="s">
        <v>10</v>
      </c>
      <c r="L1" s="332" t="s">
        <v>11</v>
      </c>
      <c r="M1" s="333" t="s">
        <v>12</v>
      </c>
      <c r="N1" s="326" t="s">
        <v>13</v>
      </c>
      <c r="O1" s="322" t="s">
        <v>545</v>
      </c>
    </row>
    <row r="2" spans="1:15" ht="16.5" thickTop="1" thickBot="1" x14ac:dyDescent="0.3">
      <c r="A2" s="334" t="s">
        <v>82</v>
      </c>
      <c r="B2" s="335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 t="s">
        <v>82</v>
      </c>
    </row>
    <row r="3" spans="1:15" ht="15.75" thickTop="1" x14ac:dyDescent="0.25">
      <c r="A3" s="3" t="s">
        <v>83</v>
      </c>
      <c r="B3" s="4">
        <f>INT(SUM(C3:N3)*100/12)/100</f>
        <v>6.71</v>
      </c>
      <c r="C3" s="237">
        <v>0.89700000000000002</v>
      </c>
      <c r="D3" s="238">
        <v>0.157</v>
      </c>
      <c r="E3" s="239">
        <v>1.27</v>
      </c>
      <c r="F3" s="240">
        <v>3.97</v>
      </c>
      <c r="G3" s="241">
        <v>7.01</v>
      </c>
      <c r="H3" s="242">
        <v>11.2</v>
      </c>
      <c r="I3" s="243">
        <v>13.9</v>
      </c>
      <c r="J3" s="244">
        <v>13.2</v>
      </c>
      <c r="K3" s="242">
        <v>10.9</v>
      </c>
      <c r="L3" s="245">
        <v>10.4</v>
      </c>
      <c r="M3" s="246">
        <v>4.12</v>
      </c>
      <c r="N3" s="239">
        <v>3.57</v>
      </c>
      <c r="O3" s="3" t="s">
        <v>83</v>
      </c>
    </row>
    <row r="4" spans="1:15" x14ac:dyDescent="0.25">
      <c r="A4" s="2" t="s">
        <v>84</v>
      </c>
      <c r="B4" s="18">
        <f>INT(SUM(C4:N4)*100/12)/100</f>
        <v>7.02</v>
      </c>
      <c r="C4" s="247">
        <v>1.8496666666666668</v>
      </c>
      <c r="D4" s="248">
        <v>1.7264166666666663</v>
      </c>
      <c r="E4" s="249">
        <v>3.2083333333333335</v>
      </c>
      <c r="F4" s="250">
        <v>5.0858333333333334</v>
      </c>
      <c r="G4" s="251">
        <v>8.4649999999999999</v>
      </c>
      <c r="H4" s="252">
        <v>11.423333333333332</v>
      </c>
      <c r="I4" s="253">
        <v>13.25</v>
      </c>
      <c r="J4" s="254">
        <v>13.348333333333334</v>
      </c>
      <c r="K4" s="252">
        <v>10.470833333333333</v>
      </c>
      <c r="L4" s="255">
        <v>8.67</v>
      </c>
      <c r="M4" s="256">
        <v>5.0408333333333326</v>
      </c>
      <c r="N4" s="249">
        <v>1.7834166666666669</v>
      </c>
      <c r="O4" s="2" t="s">
        <v>84</v>
      </c>
    </row>
    <row r="5" spans="1:15" x14ac:dyDescent="0.25">
      <c r="A5" s="2" t="s">
        <v>21</v>
      </c>
      <c r="B5" s="18">
        <f t="shared" ref="B5:N5" si="0">B3-B4</f>
        <v>-0.30999999999999961</v>
      </c>
      <c r="C5" s="17">
        <f t="shared" si="0"/>
        <v>-0.95266666666666677</v>
      </c>
      <c r="D5" s="19">
        <f t="shared" si="0"/>
        <v>-1.5694166666666662</v>
      </c>
      <c r="E5" s="20">
        <f t="shared" si="0"/>
        <v>-1.9383333333333335</v>
      </c>
      <c r="F5" s="21">
        <f t="shared" si="0"/>
        <v>-1.1158333333333332</v>
      </c>
      <c r="G5" s="22">
        <f t="shared" si="0"/>
        <v>-1.4550000000000001</v>
      </c>
      <c r="H5" s="23">
        <f t="shared" si="0"/>
        <v>-0.22333333333333272</v>
      </c>
      <c r="I5" s="24">
        <f t="shared" si="0"/>
        <v>0.65000000000000036</v>
      </c>
      <c r="J5" s="25">
        <f t="shared" si="0"/>
        <v>-0.1483333333333352</v>
      </c>
      <c r="K5" s="23">
        <f t="shared" si="0"/>
        <v>0.42916666666666714</v>
      </c>
      <c r="L5" s="26">
        <f t="shared" si="0"/>
        <v>1.7300000000000004</v>
      </c>
      <c r="M5" s="27">
        <f t="shared" si="0"/>
        <v>-0.9208333333333325</v>
      </c>
      <c r="N5" s="20">
        <f t="shared" si="0"/>
        <v>1.786583333333333</v>
      </c>
      <c r="O5" s="2" t="s">
        <v>21</v>
      </c>
    </row>
    <row r="6" spans="1:15" x14ac:dyDescent="0.25">
      <c r="A6" s="2" t="s">
        <v>85</v>
      </c>
      <c r="B6" s="18">
        <v>6.13</v>
      </c>
      <c r="C6" s="17">
        <v>-1.98</v>
      </c>
      <c r="D6" s="19">
        <v>-2.1</v>
      </c>
      <c r="E6" s="20">
        <v>1.27</v>
      </c>
      <c r="F6" s="21">
        <v>3.61</v>
      </c>
      <c r="G6" s="22">
        <v>5.4</v>
      </c>
      <c r="H6" s="23">
        <v>9.85</v>
      </c>
      <c r="I6" s="24">
        <v>11.5</v>
      </c>
      <c r="J6" s="25">
        <v>11.7</v>
      </c>
      <c r="K6" s="23">
        <v>7.66</v>
      </c>
      <c r="L6" s="26">
        <v>4.42</v>
      </c>
      <c r="M6" s="27">
        <v>3.45</v>
      </c>
      <c r="N6" s="20">
        <v>-2.5</v>
      </c>
      <c r="O6" s="2" t="s">
        <v>85</v>
      </c>
    </row>
    <row r="7" spans="1:15" x14ac:dyDescent="0.25">
      <c r="A7" s="2" t="s">
        <v>86</v>
      </c>
      <c r="B7" s="231">
        <v>2003</v>
      </c>
      <c r="C7" s="17">
        <v>2009</v>
      </c>
      <c r="D7" s="19">
        <v>2012</v>
      </c>
      <c r="E7" s="20">
        <v>2013</v>
      </c>
      <c r="F7" s="21">
        <v>2003</v>
      </c>
      <c r="G7" s="22">
        <v>2010</v>
      </c>
      <c r="H7" s="23">
        <v>2001</v>
      </c>
      <c r="I7" s="24">
        <v>2011</v>
      </c>
      <c r="J7" s="25">
        <v>2005</v>
      </c>
      <c r="K7" s="23">
        <v>2003</v>
      </c>
      <c r="L7" s="26">
        <v>2003</v>
      </c>
      <c r="M7" s="27">
        <v>2005</v>
      </c>
      <c r="N7" s="20">
        <v>2010</v>
      </c>
      <c r="O7" s="2" t="s">
        <v>86</v>
      </c>
    </row>
    <row r="8" spans="1:15" x14ac:dyDescent="0.25">
      <c r="A8" s="2" t="s">
        <v>87</v>
      </c>
      <c r="B8" s="18">
        <v>7.66</v>
      </c>
      <c r="C8" s="17">
        <v>5.46</v>
      </c>
      <c r="D8" s="19">
        <v>5.07</v>
      </c>
      <c r="E8" s="20">
        <v>4.58</v>
      </c>
      <c r="F8" s="21">
        <v>6.96</v>
      </c>
      <c r="G8" s="22">
        <v>10.5</v>
      </c>
      <c r="H8" s="23">
        <v>13</v>
      </c>
      <c r="I8" s="24">
        <v>15.3</v>
      </c>
      <c r="J8" s="25">
        <v>15.2</v>
      </c>
      <c r="K8" s="23">
        <v>13.9</v>
      </c>
      <c r="L8" s="26">
        <v>12</v>
      </c>
      <c r="M8" s="27">
        <v>7.61</v>
      </c>
      <c r="N8" s="20">
        <v>4.5</v>
      </c>
      <c r="O8" s="2" t="s">
        <v>87</v>
      </c>
    </row>
    <row r="9" spans="1:15" x14ac:dyDescent="0.25">
      <c r="A9" s="2" t="s">
        <v>86</v>
      </c>
      <c r="B9" s="231">
        <v>2006</v>
      </c>
      <c r="C9" s="17">
        <v>2007</v>
      </c>
      <c r="D9" s="19">
        <v>2002</v>
      </c>
      <c r="E9" s="20">
        <v>2001</v>
      </c>
      <c r="F9" s="21">
        <v>2011</v>
      </c>
      <c r="G9" s="22">
        <v>2008</v>
      </c>
      <c r="H9" s="23">
        <v>2007</v>
      </c>
      <c r="I9" s="24">
        <v>2006</v>
      </c>
      <c r="J9" s="25">
        <v>2004</v>
      </c>
      <c r="K9" s="23">
        <v>2006</v>
      </c>
      <c r="L9" s="26">
        <v>2001</v>
      </c>
      <c r="M9" s="27">
        <v>2009</v>
      </c>
      <c r="N9" s="20">
        <v>2002</v>
      </c>
      <c r="O9" s="2" t="s">
        <v>86</v>
      </c>
    </row>
    <row r="10" spans="1:15" x14ac:dyDescent="0.25">
      <c r="A10" s="3" t="s">
        <v>88</v>
      </c>
      <c r="B10" s="18">
        <v>-12</v>
      </c>
      <c r="C10" s="5">
        <v>-12</v>
      </c>
      <c r="D10" s="6">
        <v>-5</v>
      </c>
      <c r="E10" s="7">
        <v>-8.1</v>
      </c>
      <c r="F10" s="8">
        <v>-4.0999999999999996</v>
      </c>
      <c r="G10" s="9">
        <v>2.6</v>
      </c>
      <c r="H10" s="10">
        <v>5.3</v>
      </c>
      <c r="I10" s="11">
        <v>9</v>
      </c>
      <c r="J10" s="12">
        <v>8.1</v>
      </c>
      <c r="K10" s="10">
        <v>6.6</v>
      </c>
      <c r="L10" s="13">
        <v>4</v>
      </c>
      <c r="M10" s="14">
        <v>-1.7</v>
      </c>
      <c r="N10" s="7">
        <v>-2.5</v>
      </c>
      <c r="O10" s="3" t="s">
        <v>88</v>
      </c>
    </row>
    <row r="11" spans="1:15" x14ac:dyDescent="0.25">
      <c r="A11" s="36" t="s">
        <v>89</v>
      </c>
      <c r="B11" s="51">
        <v>41299</v>
      </c>
      <c r="C11" s="40">
        <v>41299</v>
      </c>
      <c r="D11" s="41">
        <v>41328</v>
      </c>
      <c r="E11" s="42">
        <v>41346</v>
      </c>
      <c r="F11" s="43">
        <v>41371</v>
      </c>
      <c r="G11" s="44">
        <v>41418</v>
      </c>
      <c r="H11" s="45">
        <v>41427</v>
      </c>
      <c r="I11" s="46">
        <v>41468</v>
      </c>
      <c r="J11" s="47">
        <v>41499</v>
      </c>
      <c r="K11" s="45">
        <v>41536</v>
      </c>
      <c r="L11" s="48">
        <v>41563</v>
      </c>
      <c r="M11" s="49">
        <v>41598</v>
      </c>
      <c r="N11" s="42">
        <v>41611</v>
      </c>
      <c r="O11" s="36" t="s">
        <v>89</v>
      </c>
    </row>
    <row r="12" spans="1:15" x14ac:dyDescent="0.25">
      <c r="A12" s="2" t="s">
        <v>90</v>
      </c>
      <c r="B12" s="18">
        <v>-15.7</v>
      </c>
      <c r="C12" s="17">
        <v>-15.7</v>
      </c>
      <c r="D12" s="19">
        <v>-13.5</v>
      </c>
      <c r="E12" s="33">
        <v>-11.9</v>
      </c>
      <c r="F12" s="21">
        <v>-5.2</v>
      </c>
      <c r="G12" s="22">
        <v>-0.2</v>
      </c>
      <c r="H12" s="23">
        <v>3.1</v>
      </c>
      <c r="I12" s="24">
        <v>5.0999999999999996</v>
      </c>
      <c r="J12" s="25">
        <v>5.7</v>
      </c>
      <c r="K12" s="23">
        <v>1</v>
      </c>
      <c r="L12" s="26">
        <v>-5.5</v>
      </c>
      <c r="M12" s="27">
        <v>-6</v>
      </c>
      <c r="N12" s="20">
        <v>-10.6</v>
      </c>
      <c r="O12" s="2" t="s">
        <v>90</v>
      </c>
    </row>
    <row r="13" spans="1:15" ht="15.75" thickBot="1" x14ac:dyDescent="0.3">
      <c r="A13" s="50" t="s">
        <v>89</v>
      </c>
      <c r="B13" s="51">
        <v>39820</v>
      </c>
      <c r="C13" s="52">
        <v>39820</v>
      </c>
      <c r="D13" s="53">
        <v>40951</v>
      </c>
      <c r="E13" s="234">
        <v>38415</v>
      </c>
      <c r="F13" s="55">
        <v>37719</v>
      </c>
      <c r="G13" s="56">
        <v>38490</v>
      </c>
      <c r="H13" s="57">
        <v>38869</v>
      </c>
      <c r="I13" s="58">
        <v>40727</v>
      </c>
      <c r="J13" s="59">
        <v>40786</v>
      </c>
      <c r="K13" s="57">
        <v>37888</v>
      </c>
      <c r="L13" s="60">
        <v>37922</v>
      </c>
      <c r="M13" s="61">
        <v>40511</v>
      </c>
      <c r="N13" s="54">
        <v>40530</v>
      </c>
      <c r="O13" s="50" t="s">
        <v>89</v>
      </c>
    </row>
    <row r="14" spans="1:15" ht="15.75" thickTop="1" x14ac:dyDescent="0.25">
      <c r="A14" s="62" t="s">
        <v>97</v>
      </c>
      <c r="B14" s="272">
        <f>INT(SUM(C14:N14)*100/12)/100</f>
        <v>6.89</v>
      </c>
      <c r="C14" s="64">
        <v>1.1000000000000001</v>
      </c>
      <c r="D14" s="65">
        <v>0.5</v>
      </c>
      <c r="E14" s="66">
        <v>1.3</v>
      </c>
      <c r="F14" s="67">
        <v>4.2</v>
      </c>
      <c r="G14" s="68">
        <v>7.2</v>
      </c>
      <c r="H14" s="69">
        <v>11</v>
      </c>
      <c r="I14" s="70">
        <v>13.7</v>
      </c>
      <c r="J14" s="71">
        <v>13.6</v>
      </c>
      <c r="K14" s="69">
        <v>11.3</v>
      </c>
      <c r="L14" s="72">
        <v>10.4</v>
      </c>
      <c r="M14" s="73">
        <v>4.5</v>
      </c>
      <c r="N14" s="66">
        <v>3.9</v>
      </c>
      <c r="O14" s="62" t="s">
        <v>97</v>
      </c>
    </row>
    <row r="15" spans="1:15" x14ac:dyDescent="0.25">
      <c r="A15" s="2" t="s">
        <v>98</v>
      </c>
      <c r="B15" s="18">
        <f>INT(SUM(C15:N15)*100/12)/100</f>
        <v>6.44</v>
      </c>
      <c r="C15" s="17">
        <v>1</v>
      </c>
      <c r="D15" s="19">
        <v>1.1000000000000001</v>
      </c>
      <c r="E15" s="20">
        <v>3</v>
      </c>
      <c r="F15" s="21">
        <v>4.5999999999999996</v>
      </c>
      <c r="G15" s="22">
        <v>7.9</v>
      </c>
      <c r="H15" s="23">
        <v>10.4</v>
      </c>
      <c r="I15" s="24">
        <v>12.4</v>
      </c>
      <c r="J15" s="25">
        <v>12.5</v>
      </c>
      <c r="K15" s="23">
        <v>10.7</v>
      </c>
      <c r="L15" s="26">
        <v>7.6</v>
      </c>
      <c r="M15" s="27">
        <v>4.0999999999999996</v>
      </c>
      <c r="N15" s="20">
        <v>2</v>
      </c>
      <c r="O15" s="2" t="s">
        <v>98</v>
      </c>
    </row>
    <row r="16" spans="1:15" x14ac:dyDescent="0.25">
      <c r="A16" s="2" t="s">
        <v>21</v>
      </c>
      <c r="B16" s="18">
        <f t="shared" ref="B16:N16" si="1">B14-B15</f>
        <v>0.44999999999999929</v>
      </c>
      <c r="C16" s="17">
        <f t="shared" si="1"/>
        <v>0.10000000000000009</v>
      </c>
      <c r="D16" s="19">
        <f t="shared" si="1"/>
        <v>-0.60000000000000009</v>
      </c>
      <c r="E16" s="20">
        <f t="shared" si="1"/>
        <v>-1.7</v>
      </c>
      <c r="F16" s="21">
        <f t="shared" si="1"/>
        <v>-0.39999999999999947</v>
      </c>
      <c r="G16" s="22">
        <f t="shared" si="1"/>
        <v>-0.70000000000000018</v>
      </c>
      <c r="H16" s="23">
        <f t="shared" si="1"/>
        <v>0.59999999999999964</v>
      </c>
      <c r="I16" s="24">
        <f t="shared" si="1"/>
        <v>1.2999999999999989</v>
      </c>
      <c r="J16" s="25">
        <f t="shared" si="1"/>
        <v>1.0999999999999996</v>
      </c>
      <c r="K16" s="23">
        <f t="shared" si="1"/>
        <v>0.60000000000000142</v>
      </c>
      <c r="L16" s="26">
        <f t="shared" si="1"/>
        <v>2.8000000000000007</v>
      </c>
      <c r="M16" s="27">
        <f t="shared" si="1"/>
        <v>0.40000000000000036</v>
      </c>
      <c r="N16" s="20">
        <f t="shared" si="1"/>
        <v>1.9</v>
      </c>
      <c r="O16" s="2" t="s">
        <v>21</v>
      </c>
    </row>
    <row r="17" spans="1:15" x14ac:dyDescent="0.25">
      <c r="A17" s="2" t="s">
        <v>85</v>
      </c>
      <c r="B17" s="16"/>
      <c r="C17" s="17">
        <v>-5.6</v>
      </c>
      <c r="D17" s="19">
        <v>-7.6</v>
      </c>
      <c r="E17" s="20">
        <v>-0.7</v>
      </c>
      <c r="F17" s="21">
        <v>2.2000000000000002</v>
      </c>
      <c r="G17" s="22">
        <v>5.8</v>
      </c>
      <c r="H17" s="23">
        <v>8.3000000000000007</v>
      </c>
      <c r="I17" s="24">
        <v>11.1</v>
      </c>
      <c r="J17" s="25">
        <v>10.6</v>
      </c>
      <c r="K17" s="23">
        <v>7.6</v>
      </c>
      <c r="L17" s="26">
        <v>5.0999999999999996</v>
      </c>
      <c r="M17" s="27">
        <v>1</v>
      </c>
      <c r="N17" s="20">
        <v>-2.4</v>
      </c>
      <c r="O17" s="2" t="s">
        <v>85</v>
      </c>
    </row>
    <row r="18" spans="1:15" x14ac:dyDescent="0.25">
      <c r="A18" s="2" t="s">
        <v>86</v>
      </c>
      <c r="B18" s="233"/>
      <c r="C18" s="17">
        <v>1963</v>
      </c>
      <c r="D18" s="19">
        <v>1956</v>
      </c>
      <c r="E18" s="20">
        <v>1955</v>
      </c>
      <c r="F18" s="21">
        <v>1954</v>
      </c>
      <c r="G18" s="22">
        <v>2010</v>
      </c>
      <c r="H18" s="23">
        <v>1949</v>
      </c>
      <c r="I18" s="24">
        <v>1984</v>
      </c>
      <c r="J18" s="25">
        <v>1978</v>
      </c>
      <c r="K18" s="23">
        <v>1986</v>
      </c>
      <c r="L18" s="26">
        <v>1947</v>
      </c>
      <c r="M18" s="27">
        <v>1985</v>
      </c>
      <c r="N18" s="20">
        <v>2010</v>
      </c>
      <c r="O18" s="2" t="s">
        <v>86</v>
      </c>
    </row>
    <row r="19" spans="1:15" x14ac:dyDescent="0.25">
      <c r="A19" s="2" t="s">
        <v>87</v>
      </c>
      <c r="B19" s="16"/>
      <c r="C19" s="17">
        <v>5.5</v>
      </c>
      <c r="D19" s="19">
        <v>5.4</v>
      </c>
      <c r="E19" s="20">
        <v>6.4</v>
      </c>
      <c r="F19" s="21">
        <v>7.9</v>
      </c>
      <c r="G19" s="22">
        <v>10.5</v>
      </c>
      <c r="H19" s="23">
        <v>12.5</v>
      </c>
      <c r="I19" s="24">
        <v>15.3</v>
      </c>
      <c r="J19" s="25">
        <v>15.8</v>
      </c>
      <c r="K19" s="23">
        <v>13.6</v>
      </c>
      <c r="L19" s="26">
        <v>11.9</v>
      </c>
      <c r="M19" s="27">
        <v>9.3000000000000007</v>
      </c>
      <c r="N19" s="20">
        <v>6</v>
      </c>
      <c r="O19" s="2" t="s">
        <v>87</v>
      </c>
    </row>
    <row r="20" spans="1:15" x14ac:dyDescent="0.25">
      <c r="A20" s="2" t="s">
        <v>86</v>
      </c>
      <c r="B20" s="233"/>
      <c r="C20" s="17">
        <v>2007</v>
      </c>
      <c r="D20" s="19">
        <v>1990</v>
      </c>
      <c r="E20" s="20">
        <v>1981</v>
      </c>
      <c r="F20" s="21">
        <v>1961</v>
      </c>
      <c r="G20" s="22">
        <v>2000</v>
      </c>
      <c r="H20" s="23">
        <v>2007</v>
      </c>
      <c r="I20" s="24">
        <v>2006</v>
      </c>
      <c r="J20" s="25">
        <v>1997</v>
      </c>
      <c r="K20" s="23" t="s">
        <v>99</v>
      </c>
      <c r="L20" s="26">
        <v>2001</v>
      </c>
      <c r="M20" s="27">
        <v>1994</v>
      </c>
      <c r="N20" s="20">
        <v>1974</v>
      </c>
      <c r="O20" s="2" t="s">
        <v>86</v>
      </c>
    </row>
    <row r="21" spans="1:15" x14ac:dyDescent="0.25">
      <c r="A21" s="3" t="s">
        <v>100</v>
      </c>
      <c r="B21" s="4">
        <v>-10.3</v>
      </c>
      <c r="C21" s="5">
        <v>-10.3</v>
      </c>
      <c r="D21" s="6">
        <v>-4.5999999999999996</v>
      </c>
      <c r="E21" s="7">
        <v>-7</v>
      </c>
      <c r="F21" s="8">
        <v>-3.2</v>
      </c>
      <c r="G21" s="9">
        <v>3.2</v>
      </c>
      <c r="H21" s="10">
        <v>6</v>
      </c>
      <c r="I21" s="11">
        <v>8.4</v>
      </c>
      <c r="J21" s="12">
        <v>9.6999999999999993</v>
      </c>
      <c r="K21" s="10">
        <v>7.5</v>
      </c>
      <c r="L21" s="13">
        <v>5.0999999999999996</v>
      </c>
      <c r="M21" s="14">
        <v>-1.7</v>
      </c>
      <c r="N21" s="7">
        <v>-1.9</v>
      </c>
      <c r="O21" s="3" t="s">
        <v>100</v>
      </c>
    </row>
    <row r="22" spans="1:15" x14ac:dyDescent="0.25">
      <c r="A22" s="36" t="s">
        <v>89</v>
      </c>
      <c r="B22" s="39">
        <v>41299</v>
      </c>
      <c r="C22" s="40">
        <v>41299</v>
      </c>
      <c r="D22" s="41">
        <v>41328</v>
      </c>
      <c r="E22" s="42">
        <v>41346</v>
      </c>
      <c r="F22" s="43">
        <v>41371</v>
      </c>
      <c r="G22" s="44">
        <v>41418</v>
      </c>
      <c r="H22" s="45">
        <v>41427</v>
      </c>
      <c r="I22" s="46">
        <v>41468</v>
      </c>
      <c r="J22" s="47">
        <v>41507</v>
      </c>
      <c r="K22" s="45">
        <v>41532</v>
      </c>
      <c r="L22" s="48">
        <v>41563</v>
      </c>
      <c r="M22" s="49">
        <v>41599</v>
      </c>
      <c r="N22" s="42">
        <v>41611</v>
      </c>
      <c r="O22" s="36" t="s">
        <v>89</v>
      </c>
    </row>
    <row r="23" spans="1:15" x14ac:dyDescent="0.25">
      <c r="A23" s="2" t="s">
        <v>17</v>
      </c>
      <c r="B23" s="18">
        <v>-17.399999999999999</v>
      </c>
      <c r="C23" s="17">
        <v>-17.399999999999999</v>
      </c>
      <c r="D23" s="19">
        <v>-15.2</v>
      </c>
      <c r="E23" s="20">
        <v>-9.8000000000000007</v>
      </c>
      <c r="F23" s="21">
        <v>-3.8</v>
      </c>
      <c r="G23" s="22">
        <v>-1.6</v>
      </c>
      <c r="H23" s="23">
        <v>0</v>
      </c>
      <c r="I23" s="24">
        <v>1.3</v>
      </c>
      <c r="J23" s="25">
        <v>4.9000000000000004</v>
      </c>
      <c r="K23" s="23">
        <v>1.3</v>
      </c>
      <c r="L23" s="26">
        <v>-5</v>
      </c>
      <c r="M23" s="27">
        <v>-8.5</v>
      </c>
      <c r="N23" s="20">
        <v>-14.6</v>
      </c>
      <c r="O23" s="2" t="s">
        <v>17</v>
      </c>
    </row>
    <row r="24" spans="1:15" x14ac:dyDescent="0.25">
      <c r="A24" s="2" t="s">
        <v>89</v>
      </c>
      <c r="B24" s="39">
        <v>31064</v>
      </c>
      <c r="C24" s="74">
        <v>31064</v>
      </c>
      <c r="D24" s="75">
        <v>10637</v>
      </c>
      <c r="E24" s="76">
        <v>38415</v>
      </c>
      <c r="F24" s="77">
        <v>8128</v>
      </c>
      <c r="G24" s="78">
        <v>22038</v>
      </c>
      <c r="H24" s="79">
        <v>12219</v>
      </c>
      <c r="I24" s="80">
        <v>12264</v>
      </c>
      <c r="J24" s="81">
        <v>29095</v>
      </c>
      <c r="K24" s="79">
        <v>29121</v>
      </c>
      <c r="L24" s="82">
        <v>7952</v>
      </c>
      <c r="M24" s="83">
        <v>10169</v>
      </c>
      <c r="N24" s="76">
        <v>13504</v>
      </c>
      <c r="O24" s="2" t="s">
        <v>89</v>
      </c>
    </row>
    <row r="25" spans="1:15" x14ac:dyDescent="0.25">
      <c r="A25" s="84" t="s">
        <v>101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84" t="s">
        <v>101</v>
      </c>
    </row>
    <row r="26" spans="1:15" x14ac:dyDescent="0.25">
      <c r="A26" s="3" t="s">
        <v>102</v>
      </c>
      <c r="B26" s="4">
        <f>INT(SUM(C26:N26)*100/12)/100</f>
        <v>14.88</v>
      </c>
      <c r="C26" s="237">
        <v>5.69</v>
      </c>
      <c r="D26" s="238">
        <v>5.34</v>
      </c>
      <c r="E26" s="239">
        <v>7.65</v>
      </c>
      <c r="F26" s="240">
        <v>14.5</v>
      </c>
      <c r="G26" s="241">
        <v>16</v>
      </c>
      <c r="H26" s="242">
        <v>20.8</v>
      </c>
      <c r="I26" s="243">
        <v>26.4</v>
      </c>
      <c r="J26" s="244">
        <v>24.8</v>
      </c>
      <c r="K26" s="242">
        <v>20.8</v>
      </c>
      <c r="L26" s="245">
        <v>17</v>
      </c>
      <c r="M26" s="266">
        <v>10.1</v>
      </c>
      <c r="N26" s="239">
        <v>9.5299999999999994</v>
      </c>
      <c r="O26" s="3" t="s">
        <v>102</v>
      </c>
    </row>
    <row r="27" spans="1:15" x14ac:dyDescent="0.25">
      <c r="A27" s="2" t="s">
        <v>103</v>
      </c>
      <c r="B27" s="18">
        <f>INT(SUM(C27:N27)*100/12)/100</f>
        <v>15.61</v>
      </c>
      <c r="C27" s="247">
        <v>7.2074999999999996</v>
      </c>
      <c r="D27" s="248">
        <v>8.0741666666666649</v>
      </c>
      <c r="E27" s="249">
        <v>12.081666666666665</v>
      </c>
      <c r="F27" s="250">
        <v>16.334999999999997</v>
      </c>
      <c r="G27" s="251">
        <v>19.041666666666668</v>
      </c>
      <c r="H27" s="252">
        <v>21.968333333333334</v>
      </c>
      <c r="I27" s="253">
        <v>23.623333333333335</v>
      </c>
      <c r="J27" s="254">
        <v>23.666666666666671</v>
      </c>
      <c r="K27" s="252">
        <v>20.948333333333334</v>
      </c>
      <c r="L27" s="255">
        <v>16.318333333333332</v>
      </c>
      <c r="M27" s="256">
        <v>11.176666666666668</v>
      </c>
      <c r="N27" s="249">
        <v>6.9956666666666658</v>
      </c>
      <c r="O27" s="2" t="s">
        <v>103</v>
      </c>
    </row>
    <row r="28" spans="1:15" x14ac:dyDescent="0.25">
      <c r="A28" s="2" t="s">
        <v>21</v>
      </c>
      <c r="B28" s="18">
        <f t="shared" ref="B28:N28" si="2">B26-B27</f>
        <v>-0.72999999999999865</v>
      </c>
      <c r="C28" s="17">
        <f t="shared" si="2"/>
        <v>-1.5174999999999992</v>
      </c>
      <c r="D28" s="19">
        <f t="shared" si="2"/>
        <v>-2.7341666666666651</v>
      </c>
      <c r="E28" s="20">
        <f t="shared" si="2"/>
        <v>-4.4316666666666649</v>
      </c>
      <c r="F28" s="21">
        <f t="shared" si="2"/>
        <v>-1.8349999999999973</v>
      </c>
      <c r="G28" s="22">
        <f t="shared" si="2"/>
        <v>-3.0416666666666679</v>
      </c>
      <c r="H28" s="23">
        <f t="shared" si="2"/>
        <v>-1.168333333333333</v>
      </c>
      <c r="I28" s="24">
        <f t="shared" si="2"/>
        <v>2.7766666666666637</v>
      </c>
      <c r="J28" s="25">
        <f t="shared" si="2"/>
        <v>1.1333333333333293</v>
      </c>
      <c r="K28" s="23">
        <f t="shared" si="2"/>
        <v>-0.14833333333333343</v>
      </c>
      <c r="L28" s="26">
        <f t="shared" si="2"/>
        <v>0.68166666666666842</v>
      </c>
      <c r="M28" s="27">
        <f t="shared" si="2"/>
        <v>-1.076666666666668</v>
      </c>
      <c r="N28" s="20">
        <f t="shared" si="2"/>
        <v>2.5343333333333335</v>
      </c>
      <c r="O28" s="2" t="s">
        <v>21</v>
      </c>
    </row>
    <row r="29" spans="1:15" x14ac:dyDescent="0.25">
      <c r="A29" s="2" t="s">
        <v>104</v>
      </c>
      <c r="B29" s="18">
        <v>14.88</v>
      </c>
      <c r="C29" s="17">
        <v>3.15</v>
      </c>
      <c r="D29" s="19">
        <v>5.07</v>
      </c>
      <c r="E29" s="20">
        <v>9.8000000000000007</v>
      </c>
      <c r="F29" s="21">
        <v>12.9</v>
      </c>
      <c r="G29" s="22">
        <v>16</v>
      </c>
      <c r="H29" s="23">
        <v>20</v>
      </c>
      <c r="I29" s="24">
        <v>21.9</v>
      </c>
      <c r="J29" s="25">
        <v>21.6</v>
      </c>
      <c r="K29" s="23">
        <v>18.100000000000001</v>
      </c>
      <c r="L29" s="26">
        <v>13.5</v>
      </c>
      <c r="M29" s="27">
        <v>9.4</v>
      </c>
      <c r="N29" s="20">
        <v>2.39</v>
      </c>
      <c r="O29" s="2" t="s">
        <v>104</v>
      </c>
    </row>
    <row r="30" spans="1:15" x14ac:dyDescent="0.25">
      <c r="A30" s="2" t="s">
        <v>86</v>
      </c>
      <c r="B30" s="231">
        <v>2013</v>
      </c>
      <c r="C30" s="17">
        <v>2010</v>
      </c>
      <c r="D30" s="19">
        <v>2012</v>
      </c>
      <c r="E30" s="20">
        <v>2006</v>
      </c>
      <c r="F30" s="21">
        <v>2001</v>
      </c>
      <c r="G30" s="22">
        <v>2013</v>
      </c>
      <c r="H30" s="23">
        <v>2002</v>
      </c>
      <c r="I30" s="24">
        <v>2002</v>
      </c>
      <c r="J30" s="25">
        <v>2006</v>
      </c>
      <c r="K30" s="23">
        <v>2001</v>
      </c>
      <c r="L30" s="26">
        <v>2003</v>
      </c>
      <c r="M30" s="27">
        <v>2010</v>
      </c>
      <c r="N30" s="20">
        <v>2010</v>
      </c>
      <c r="O30" s="2" t="s">
        <v>86</v>
      </c>
    </row>
    <row r="31" spans="1:15" x14ac:dyDescent="0.25">
      <c r="A31" s="2" t="s">
        <v>105</v>
      </c>
      <c r="B31" s="18">
        <v>16.64</v>
      </c>
      <c r="C31" s="17">
        <v>10.3</v>
      </c>
      <c r="D31" s="19">
        <v>10.8</v>
      </c>
      <c r="E31" s="20">
        <v>14.1</v>
      </c>
      <c r="F31" s="21">
        <v>20.8</v>
      </c>
      <c r="G31" s="22">
        <v>22.1</v>
      </c>
      <c r="H31" s="23">
        <v>23.5</v>
      </c>
      <c r="I31" s="24">
        <v>28.9</v>
      </c>
      <c r="J31" s="25">
        <v>26.9</v>
      </c>
      <c r="K31" s="23">
        <v>23.8</v>
      </c>
      <c r="L31" s="26">
        <v>19.2</v>
      </c>
      <c r="M31" s="27">
        <v>13.1</v>
      </c>
      <c r="N31" s="20">
        <v>10.199999999999999</v>
      </c>
      <c r="O31" s="2" t="s">
        <v>105</v>
      </c>
    </row>
    <row r="32" spans="1:15" x14ac:dyDescent="0.25">
      <c r="A32" s="2" t="s">
        <v>86</v>
      </c>
      <c r="B32" s="231">
        <v>2011</v>
      </c>
      <c r="C32" s="17">
        <v>2007</v>
      </c>
      <c r="D32" s="19">
        <v>2008</v>
      </c>
      <c r="E32" s="20">
        <v>2003</v>
      </c>
      <c r="F32" s="21">
        <v>2007</v>
      </c>
      <c r="G32" s="22">
        <v>2008</v>
      </c>
      <c r="H32" s="23">
        <v>2005</v>
      </c>
      <c r="I32" s="24">
        <v>2006</v>
      </c>
      <c r="J32" s="25">
        <v>2003</v>
      </c>
      <c r="K32" s="23">
        <v>2006</v>
      </c>
      <c r="L32" s="26">
        <v>2005</v>
      </c>
      <c r="M32" s="27">
        <v>2006</v>
      </c>
      <c r="N32" s="20">
        <v>2011</v>
      </c>
      <c r="O32" s="2" t="s">
        <v>86</v>
      </c>
    </row>
    <row r="33" spans="1:15" x14ac:dyDescent="0.25">
      <c r="A33" s="3" t="s">
        <v>106</v>
      </c>
      <c r="B33" s="4">
        <v>34.5</v>
      </c>
      <c r="C33" s="5">
        <v>14.4</v>
      </c>
      <c r="D33" s="6">
        <v>11.1</v>
      </c>
      <c r="E33" s="7">
        <v>16.2</v>
      </c>
      <c r="F33" s="8">
        <v>26.1</v>
      </c>
      <c r="G33" s="9">
        <v>21.1</v>
      </c>
      <c r="H33" s="10">
        <v>28.5</v>
      </c>
      <c r="I33" s="11">
        <v>33.4</v>
      </c>
      <c r="J33" s="12">
        <v>34.5</v>
      </c>
      <c r="K33" s="10">
        <v>33.4</v>
      </c>
      <c r="L33" s="13">
        <v>22.7</v>
      </c>
      <c r="M33" s="14">
        <v>15.4</v>
      </c>
      <c r="N33" s="7">
        <v>12.5</v>
      </c>
      <c r="O33" s="3" t="s">
        <v>106</v>
      </c>
    </row>
    <row r="34" spans="1:15" x14ac:dyDescent="0.25">
      <c r="A34" s="36" t="s">
        <v>89</v>
      </c>
      <c r="B34" s="39">
        <v>41487</v>
      </c>
      <c r="C34" s="40">
        <v>41303</v>
      </c>
      <c r="D34" s="41">
        <v>41309</v>
      </c>
      <c r="E34" s="42">
        <v>41338</v>
      </c>
      <c r="F34" s="43">
        <v>41389</v>
      </c>
      <c r="G34" s="44">
        <v>41401</v>
      </c>
      <c r="H34" s="45">
        <v>41432</v>
      </c>
      <c r="I34" s="46">
        <v>41477</v>
      </c>
      <c r="J34" s="47">
        <v>41487</v>
      </c>
      <c r="K34" s="45">
        <v>41522</v>
      </c>
      <c r="L34" s="48">
        <v>41551</v>
      </c>
      <c r="M34" s="49">
        <v>41584</v>
      </c>
      <c r="N34" s="42">
        <v>41624</v>
      </c>
      <c r="O34" s="36" t="s">
        <v>89</v>
      </c>
    </row>
    <row r="35" spans="1:15" x14ac:dyDescent="0.25">
      <c r="A35" s="2" t="s">
        <v>107</v>
      </c>
      <c r="B35" s="18">
        <v>37.799999999999997</v>
      </c>
      <c r="C35" s="17">
        <v>14.5</v>
      </c>
      <c r="D35" s="19">
        <v>18.2</v>
      </c>
      <c r="E35" s="33">
        <v>22.3</v>
      </c>
      <c r="F35" s="21">
        <v>27.7</v>
      </c>
      <c r="G35" s="22">
        <v>32</v>
      </c>
      <c r="H35" s="23">
        <v>36.4</v>
      </c>
      <c r="I35" s="24">
        <v>36.4</v>
      </c>
      <c r="J35" s="85">
        <v>37.799999999999997</v>
      </c>
      <c r="K35" s="23">
        <v>33.4</v>
      </c>
      <c r="L35" s="26">
        <v>28.8</v>
      </c>
      <c r="M35" s="27">
        <v>18.8</v>
      </c>
      <c r="N35" s="20">
        <v>15.4</v>
      </c>
      <c r="O35" s="2" t="s">
        <v>107</v>
      </c>
    </row>
    <row r="36" spans="1:15" ht="15.75" thickBot="1" x14ac:dyDescent="0.3">
      <c r="A36" s="50" t="s">
        <v>89</v>
      </c>
      <c r="B36" s="51">
        <v>37843</v>
      </c>
      <c r="C36" s="52">
        <v>39100</v>
      </c>
      <c r="D36" s="53">
        <v>38021</v>
      </c>
      <c r="E36" s="234">
        <v>38427</v>
      </c>
      <c r="F36" s="55">
        <v>40656</v>
      </c>
      <c r="G36" s="56">
        <v>38499</v>
      </c>
      <c r="H36" s="57">
        <v>40721</v>
      </c>
      <c r="I36" s="58">
        <v>38917</v>
      </c>
      <c r="J36" s="214">
        <v>37843</v>
      </c>
      <c r="K36" s="57">
        <v>41522</v>
      </c>
      <c r="L36" s="60">
        <v>40817</v>
      </c>
      <c r="M36" s="61">
        <v>38659</v>
      </c>
      <c r="N36" s="54">
        <v>39056</v>
      </c>
      <c r="O36" s="50" t="s">
        <v>89</v>
      </c>
    </row>
    <row r="37" spans="1:15" ht="15.75" thickTop="1" x14ac:dyDescent="0.25">
      <c r="A37" s="86" t="s">
        <v>112</v>
      </c>
      <c r="B37" s="63">
        <f>INT(SUM(C37:N37)*100/12)/100</f>
        <v>13.75</v>
      </c>
      <c r="C37" s="64">
        <v>5.4</v>
      </c>
      <c r="D37" s="65">
        <v>4.8</v>
      </c>
      <c r="E37" s="66">
        <v>6.4</v>
      </c>
      <c r="F37" s="67">
        <v>12.7</v>
      </c>
      <c r="G37" s="68">
        <v>14.4</v>
      </c>
      <c r="H37" s="69">
        <v>19.2</v>
      </c>
      <c r="I37" s="70">
        <v>24.7</v>
      </c>
      <c r="J37" s="71">
        <v>23.2</v>
      </c>
      <c r="K37" s="69">
        <v>19.5</v>
      </c>
      <c r="L37" s="72">
        <v>16.2</v>
      </c>
      <c r="M37" s="73">
        <v>9.4</v>
      </c>
      <c r="N37" s="66">
        <v>9.1</v>
      </c>
      <c r="O37" s="86" t="s">
        <v>112</v>
      </c>
    </row>
    <row r="38" spans="1:15" x14ac:dyDescent="0.25">
      <c r="A38" s="2" t="s">
        <v>113</v>
      </c>
      <c r="B38" s="18">
        <f>INT(SUM(C38:N38)*100/12)/100</f>
        <v>13.79</v>
      </c>
      <c r="C38" s="17">
        <v>5.9</v>
      </c>
      <c r="D38" s="19">
        <v>6.9</v>
      </c>
      <c r="E38" s="20">
        <v>10.1</v>
      </c>
      <c r="F38" s="21">
        <v>13</v>
      </c>
      <c r="G38" s="22">
        <v>16.8</v>
      </c>
      <c r="H38" s="23">
        <v>19.3</v>
      </c>
      <c r="I38" s="24">
        <v>21.4</v>
      </c>
      <c r="J38" s="25">
        <v>21.6</v>
      </c>
      <c r="K38" s="23">
        <v>19.2</v>
      </c>
      <c r="L38" s="26">
        <v>14.9</v>
      </c>
      <c r="M38" s="27">
        <v>9.6</v>
      </c>
      <c r="N38" s="20">
        <v>6.8</v>
      </c>
      <c r="O38" s="2" t="s">
        <v>113</v>
      </c>
    </row>
    <row r="39" spans="1:15" x14ac:dyDescent="0.25">
      <c r="A39" s="2" t="s">
        <v>21</v>
      </c>
      <c r="B39" s="18">
        <f t="shared" ref="B39:N39" si="3">B37-B38</f>
        <v>-3.9999999999999147E-2</v>
      </c>
      <c r="C39" s="17">
        <f t="shared" si="3"/>
        <v>-0.5</v>
      </c>
      <c r="D39" s="19">
        <f t="shared" si="3"/>
        <v>-2.1000000000000005</v>
      </c>
      <c r="E39" s="20">
        <f t="shared" si="3"/>
        <v>-3.6999999999999993</v>
      </c>
      <c r="F39" s="21">
        <f t="shared" si="3"/>
        <v>-0.30000000000000071</v>
      </c>
      <c r="G39" s="22">
        <f t="shared" si="3"/>
        <v>-2.4000000000000004</v>
      </c>
      <c r="H39" s="23">
        <f t="shared" si="3"/>
        <v>-0.10000000000000142</v>
      </c>
      <c r="I39" s="24">
        <f t="shared" si="3"/>
        <v>3.3000000000000007</v>
      </c>
      <c r="J39" s="25">
        <f t="shared" si="3"/>
        <v>1.5999999999999979</v>
      </c>
      <c r="K39" s="23">
        <f t="shared" si="3"/>
        <v>0.30000000000000071</v>
      </c>
      <c r="L39" s="26">
        <f t="shared" si="3"/>
        <v>1.2999999999999989</v>
      </c>
      <c r="M39" s="27">
        <f t="shared" si="3"/>
        <v>-0.19999999999999929</v>
      </c>
      <c r="N39" s="20">
        <f t="shared" si="3"/>
        <v>2.2999999999999998</v>
      </c>
      <c r="O39" s="2" t="s">
        <v>21</v>
      </c>
    </row>
    <row r="40" spans="1:15" x14ac:dyDescent="0.25">
      <c r="A40" s="2" t="s">
        <v>104</v>
      </c>
      <c r="B40" s="16"/>
      <c r="C40" s="17">
        <v>-0.6</v>
      </c>
      <c r="D40" s="19">
        <v>0.5</v>
      </c>
      <c r="E40" s="20">
        <v>6.6</v>
      </c>
      <c r="F40" s="21">
        <v>9.3000000000000007</v>
      </c>
      <c r="G40" s="22">
        <v>13.1</v>
      </c>
      <c r="H40" s="23">
        <v>16.3</v>
      </c>
      <c r="I40" s="24">
        <v>18.100000000000001</v>
      </c>
      <c r="J40" s="25">
        <v>18.7</v>
      </c>
      <c r="K40" s="23">
        <v>16.3</v>
      </c>
      <c r="L40" s="26">
        <v>10</v>
      </c>
      <c r="M40" s="27">
        <v>6.1</v>
      </c>
      <c r="N40" s="20">
        <v>2.2000000000000002</v>
      </c>
      <c r="O40" s="2" t="s">
        <v>104</v>
      </c>
    </row>
    <row r="41" spans="1:15" x14ac:dyDescent="0.25">
      <c r="A41" s="2" t="s">
        <v>86</v>
      </c>
      <c r="B41" s="233"/>
      <c r="C41" s="17">
        <v>1963</v>
      </c>
      <c r="D41" s="19">
        <v>1956</v>
      </c>
      <c r="E41" s="20">
        <v>1970</v>
      </c>
      <c r="F41" s="21">
        <v>1986</v>
      </c>
      <c r="G41" s="22">
        <v>1984</v>
      </c>
      <c r="H41" s="23">
        <v>1991</v>
      </c>
      <c r="I41" s="24">
        <v>1965</v>
      </c>
      <c r="J41" s="25">
        <v>1963</v>
      </c>
      <c r="K41" s="23">
        <v>1986</v>
      </c>
      <c r="L41" s="26">
        <v>1974</v>
      </c>
      <c r="M41" s="27">
        <v>1993</v>
      </c>
      <c r="N41" s="20">
        <v>2010</v>
      </c>
      <c r="O41" s="2" t="s">
        <v>86</v>
      </c>
    </row>
    <row r="42" spans="1:15" x14ac:dyDescent="0.25">
      <c r="A42" s="2" t="s">
        <v>105</v>
      </c>
      <c r="B42" s="16"/>
      <c r="C42" s="17">
        <v>9.9</v>
      </c>
      <c r="D42" s="19">
        <v>11.9</v>
      </c>
      <c r="E42" s="20">
        <v>14.8</v>
      </c>
      <c r="F42" s="21">
        <v>16.8</v>
      </c>
      <c r="G42" s="22">
        <v>20.9</v>
      </c>
      <c r="H42" s="23">
        <v>23.9</v>
      </c>
      <c r="I42" s="24">
        <v>27.3</v>
      </c>
      <c r="J42" s="25">
        <v>27.9</v>
      </c>
      <c r="K42" s="23">
        <v>23.9</v>
      </c>
      <c r="L42" s="26">
        <v>18.100000000000001</v>
      </c>
      <c r="M42" s="27">
        <v>13.1</v>
      </c>
      <c r="N42" s="20">
        <v>10</v>
      </c>
      <c r="O42" s="2" t="s">
        <v>105</v>
      </c>
    </row>
    <row r="43" spans="1:15" x14ac:dyDescent="0.25">
      <c r="A43" s="2" t="s">
        <v>86</v>
      </c>
      <c r="B43" s="233"/>
      <c r="C43" s="17">
        <v>2007</v>
      </c>
      <c r="D43" s="19">
        <v>1990</v>
      </c>
      <c r="E43" s="20">
        <v>1948</v>
      </c>
      <c r="F43" s="21">
        <v>1949</v>
      </c>
      <c r="G43" s="22">
        <v>1947</v>
      </c>
      <c r="H43" s="23">
        <v>1976</v>
      </c>
      <c r="I43" s="24">
        <v>2006</v>
      </c>
      <c r="J43" s="25">
        <v>1947</v>
      </c>
      <c r="K43" s="23">
        <v>1959</v>
      </c>
      <c r="L43" s="26">
        <v>2001</v>
      </c>
      <c r="M43" s="27">
        <v>1994</v>
      </c>
      <c r="N43" s="20">
        <v>1974</v>
      </c>
      <c r="O43" s="2" t="s">
        <v>86</v>
      </c>
    </row>
    <row r="44" spans="1:15" x14ac:dyDescent="0.25">
      <c r="A44" s="3" t="s">
        <v>106</v>
      </c>
      <c r="B44" s="4">
        <v>33.799999999999997</v>
      </c>
      <c r="C44" s="5">
        <v>14.2</v>
      </c>
      <c r="D44" s="6">
        <v>10</v>
      </c>
      <c r="E44" s="7">
        <v>15.2</v>
      </c>
      <c r="F44" s="8">
        <v>23.8</v>
      </c>
      <c r="G44" s="9">
        <v>20.399999999999999</v>
      </c>
      <c r="H44" s="10">
        <v>26.1</v>
      </c>
      <c r="I44" s="11">
        <v>32.200000000000003</v>
      </c>
      <c r="J44" s="12">
        <v>33.799999999999997</v>
      </c>
      <c r="K44" s="10">
        <v>31.9</v>
      </c>
      <c r="L44" s="13">
        <v>22.6</v>
      </c>
      <c r="M44" s="14">
        <v>15.3</v>
      </c>
      <c r="N44" s="7">
        <v>12.2</v>
      </c>
      <c r="O44" s="3" t="s">
        <v>106</v>
      </c>
    </row>
    <row r="45" spans="1:15" x14ac:dyDescent="0.25">
      <c r="A45" s="36" t="s">
        <v>89</v>
      </c>
      <c r="B45" s="39">
        <v>41487</v>
      </c>
      <c r="C45" s="40">
        <v>41303</v>
      </c>
      <c r="D45" s="41">
        <v>41309</v>
      </c>
      <c r="E45" s="42">
        <v>41338</v>
      </c>
      <c r="F45" s="43">
        <v>41389</v>
      </c>
      <c r="G45" s="44">
        <v>41401</v>
      </c>
      <c r="H45" s="45">
        <v>41432</v>
      </c>
      <c r="I45" s="46">
        <v>41477</v>
      </c>
      <c r="J45" s="47">
        <v>41487</v>
      </c>
      <c r="K45" s="45">
        <v>41522</v>
      </c>
      <c r="L45" s="48">
        <v>41551</v>
      </c>
      <c r="M45" s="49">
        <v>41584</v>
      </c>
      <c r="N45" s="42">
        <v>41624</v>
      </c>
      <c r="O45" s="36" t="s">
        <v>89</v>
      </c>
    </row>
    <row r="46" spans="1:15" x14ac:dyDescent="0.25">
      <c r="A46" s="2" t="s">
        <v>22</v>
      </c>
      <c r="B46" s="18">
        <v>37.799999999999997</v>
      </c>
      <c r="C46" s="17">
        <v>17.2</v>
      </c>
      <c r="D46" s="19">
        <v>19.899999999999999</v>
      </c>
      <c r="E46" s="20">
        <v>22.9</v>
      </c>
      <c r="F46" s="21">
        <v>29.3</v>
      </c>
      <c r="G46" s="22">
        <v>32.4</v>
      </c>
      <c r="H46" s="23">
        <v>35</v>
      </c>
      <c r="I46" s="24">
        <v>37.799999999999997</v>
      </c>
      <c r="J46" s="85">
        <v>37.299999999999997</v>
      </c>
      <c r="K46" s="23">
        <v>32.799999999999997</v>
      </c>
      <c r="L46" s="26">
        <v>27.8</v>
      </c>
      <c r="M46" s="27">
        <v>21.8</v>
      </c>
      <c r="N46" s="20">
        <v>16.100000000000001</v>
      </c>
      <c r="O46" s="2" t="s">
        <v>22</v>
      </c>
    </row>
    <row r="47" spans="1:15" x14ac:dyDescent="0.25">
      <c r="A47" s="2" t="s">
        <v>89</v>
      </c>
      <c r="B47" s="39">
        <v>19176</v>
      </c>
      <c r="C47" s="74">
        <v>13159</v>
      </c>
      <c r="D47" s="75">
        <v>18311</v>
      </c>
      <c r="E47" s="76">
        <v>19443</v>
      </c>
      <c r="F47" s="77">
        <v>18004</v>
      </c>
      <c r="G47" s="78">
        <v>19504</v>
      </c>
      <c r="H47" s="23">
        <v>1947</v>
      </c>
      <c r="I47" s="80">
        <v>19176</v>
      </c>
      <c r="J47" s="47">
        <v>37843</v>
      </c>
      <c r="K47" s="79">
        <v>18145</v>
      </c>
      <c r="L47" s="82">
        <v>40817</v>
      </c>
      <c r="M47" s="83">
        <v>10169</v>
      </c>
      <c r="N47" s="76">
        <v>36867</v>
      </c>
      <c r="O47" s="2" t="s">
        <v>89</v>
      </c>
    </row>
    <row r="48" spans="1:15" x14ac:dyDescent="0.25">
      <c r="A48" s="15" t="s">
        <v>114</v>
      </c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 t="s">
        <v>114</v>
      </c>
    </row>
    <row r="49" spans="1:15" x14ac:dyDescent="0.25">
      <c r="A49" s="3" t="s">
        <v>115</v>
      </c>
      <c r="B49" s="4">
        <f>INT(SUM(C49:N49)*100/12)/100</f>
        <v>10.8</v>
      </c>
      <c r="C49" s="237">
        <f t="shared" ref="C49:N49" si="4">(C3+C26)/2</f>
        <v>3.2935000000000003</v>
      </c>
      <c r="D49" s="238">
        <f t="shared" si="4"/>
        <v>2.7484999999999999</v>
      </c>
      <c r="E49" s="239">
        <f t="shared" si="4"/>
        <v>4.46</v>
      </c>
      <c r="F49" s="240">
        <f t="shared" si="4"/>
        <v>9.2349999999999994</v>
      </c>
      <c r="G49" s="241">
        <f t="shared" si="4"/>
        <v>11.504999999999999</v>
      </c>
      <c r="H49" s="242">
        <f t="shared" si="4"/>
        <v>16</v>
      </c>
      <c r="I49" s="243">
        <f t="shared" si="4"/>
        <v>20.149999999999999</v>
      </c>
      <c r="J49" s="244">
        <f t="shared" si="4"/>
        <v>19</v>
      </c>
      <c r="K49" s="242">
        <f t="shared" si="4"/>
        <v>15.850000000000001</v>
      </c>
      <c r="L49" s="245">
        <f t="shared" si="4"/>
        <v>13.7</v>
      </c>
      <c r="M49" s="266">
        <f t="shared" si="4"/>
        <v>7.1099999999999994</v>
      </c>
      <c r="N49" s="267">
        <f t="shared" si="4"/>
        <v>6.55</v>
      </c>
      <c r="O49" s="3" t="s">
        <v>115</v>
      </c>
    </row>
    <row r="50" spans="1:15" x14ac:dyDescent="0.25">
      <c r="A50" s="30" t="s">
        <v>116</v>
      </c>
      <c r="B50" s="18">
        <f>INT(SUM(C50:N50)*100/12)/100</f>
        <v>11.32</v>
      </c>
      <c r="C50" s="247">
        <f t="shared" ref="C50:N50" si="5">(C4+C27)/2</f>
        <v>4.5285833333333336</v>
      </c>
      <c r="D50" s="248">
        <f t="shared" si="5"/>
        <v>4.900291666666666</v>
      </c>
      <c r="E50" s="249">
        <f t="shared" si="5"/>
        <v>7.6449999999999996</v>
      </c>
      <c r="F50" s="250">
        <f t="shared" si="5"/>
        <v>10.710416666666665</v>
      </c>
      <c r="G50" s="251">
        <f t="shared" si="5"/>
        <v>13.753333333333334</v>
      </c>
      <c r="H50" s="252">
        <f t="shared" si="5"/>
        <v>16.695833333333333</v>
      </c>
      <c r="I50" s="253">
        <f t="shared" si="5"/>
        <v>18.436666666666667</v>
      </c>
      <c r="J50" s="254">
        <f t="shared" si="5"/>
        <v>18.507500000000004</v>
      </c>
      <c r="K50" s="252">
        <f t="shared" si="5"/>
        <v>15.709583333333335</v>
      </c>
      <c r="L50" s="255">
        <f t="shared" si="5"/>
        <v>12.494166666666665</v>
      </c>
      <c r="M50" s="256">
        <f t="shared" si="5"/>
        <v>8.1087500000000006</v>
      </c>
      <c r="N50" s="249">
        <f t="shared" si="5"/>
        <v>4.3895416666666662</v>
      </c>
      <c r="O50" s="30" t="s">
        <v>116</v>
      </c>
    </row>
    <row r="51" spans="1:15" x14ac:dyDescent="0.25">
      <c r="A51" s="30" t="s">
        <v>21</v>
      </c>
      <c r="B51" s="18">
        <f t="shared" ref="B51:N51" si="6">B49-B50</f>
        <v>-0.51999999999999957</v>
      </c>
      <c r="C51" s="17">
        <f t="shared" si="6"/>
        <v>-1.2350833333333333</v>
      </c>
      <c r="D51" s="19">
        <f t="shared" si="6"/>
        <v>-2.1517916666666661</v>
      </c>
      <c r="E51" s="20">
        <f t="shared" si="6"/>
        <v>-3.1849999999999996</v>
      </c>
      <c r="F51" s="21">
        <f t="shared" si="6"/>
        <v>-1.4754166666666659</v>
      </c>
      <c r="G51" s="22">
        <f t="shared" si="6"/>
        <v>-2.2483333333333348</v>
      </c>
      <c r="H51" s="23">
        <f t="shared" si="6"/>
        <v>-0.69583333333333286</v>
      </c>
      <c r="I51" s="24">
        <f t="shared" si="6"/>
        <v>1.7133333333333312</v>
      </c>
      <c r="J51" s="25">
        <f t="shared" si="6"/>
        <v>0.49249999999999616</v>
      </c>
      <c r="K51" s="23">
        <f t="shared" si="6"/>
        <v>0.14041666666666686</v>
      </c>
      <c r="L51" s="26">
        <f t="shared" si="6"/>
        <v>1.2058333333333344</v>
      </c>
      <c r="M51" s="27">
        <f t="shared" si="6"/>
        <v>-0.99875000000000114</v>
      </c>
      <c r="N51" s="20">
        <f t="shared" si="6"/>
        <v>2.1604583333333336</v>
      </c>
      <c r="O51" s="30" t="s">
        <v>21</v>
      </c>
    </row>
    <row r="52" spans="1:15" x14ac:dyDescent="0.25">
      <c r="A52" s="30" t="s">
        <v>117</v>
      </c>
      <c r="B52" s="18">
        <v>10.11</v>
      </c>
      <c r="C52" s="17">
        <v>0.60499999999999998</v>
      </c>
      <c r="D52" s="19">
        <v>1.4850000000000001</v>
      </c>
      <c r="E52" s="20">
        <v>4.46</v>
      </c>
      <c r="F52" s="21">
        <v>8.34</v>
      </c>
      <c r="G52" s="22">
        <v>11.5</v>
      </c>
      <c r="H52" s="23">
        <v>15.45</v>
      </c>
      <c r="I52" s="24">
        <v>16.8</v>
      </c>
      <c r="J52" s="25">
        <v>17.350000000000001</v>
      </c>
      <c r="K52" s="23">
        <v>13.94</v>
      </c>
      <c r="L52" s="26">
        <v>8.9600000000000009</v>
      </c>
      <c r="M52" s="27">
        <v>6.7850000000000001</v>
      </c>
      <c r="N52" s="20">
        <v>-5.5E-2</v>
      </c>
      <c r="O52" s="30" t="s">
        <v>117</v>
      </c>
    </row>
    <row r="53" spans="1:15" x14ac:dyDescent="0.25">
      <c r="A53" s="30" t="s">
        <v>86</v>
      </c>
      <c r="B53" s="18">
        <v>2010</v>
      </c>
      <c r="C53" s="17">
        <v>2010</v>
      </c>
      <c r="D53" s="19">
        <v>2012</v>
      </c>
      <c r="E53" s="20">
        <v>2013</v>
      </c>
      <c r="F53" s="21">
        <v>2001</v>
      </c>
      <c r="G53" s="22">
        <v>2010</v>
      </c>
      <c r="H53" s="23">
        <v>2002</v>
      </c>
      <c r="I53" s="24">
        <v>2011</v>
      </c>
      <c r="J53" s="25">
        <v>2006</v>
      </c>
      <c r="K53" s="23">
        <v>2001</v>
      </c>
      <c r="L53" s="26">
        <v>2003</v>
      </c>
      <c r="M53" s="27">
        <v>2010</v>
      </c>
      <c r="N53" s="20">
        <v>2010</v>
      </c>
      <c r="O53" s="30" t="s">
        <v>86</v>
      </c>
    </row>
    <row r="54" spans="1:15" x14ac:dyDescent="0.25">
      <c r="A54" s="30" t="s">
        <v>118</v>
      </c>
      <c r="B54" s="18">
        <v>12.15</v>
      </c>
      <c r="C54" s="17">
        <v>7.88</v>
      </c>
      <c r="D54" s="19">
        <v>7.84</v>
      </c>
      <c r="E54" s="20">
        <v>8.66</v>
      </c>
      <c r="F54" s="21">
        <v>13.68</v>
      </c>
      <c r="G54" s="22">
        <v>16.3</v>
      </c>
      <c r="H54" s="23">
        <v>17.600000000000001</v>
      </c>
      <c r="I54" s="24">
        <v>22.1</v>
      </c>
      <c r="J54" s="25">
        <v>20.350000000000001</v>
      </c>
      <c r="K54" s="23">
        <v>18.850000000000001</v>
      </c>
      <c r="L54" s="26">
        <v>15.5</v>
      </c>
      <c r="M54" s="27">
        <v>9.32</v>
      </c>
      <c r="N54" s="20">
        <v>7.2850000000000001</v>
      </c>
      <c r="O54" s="30" t="s">
        <v>118</v>
      </c>
    </row>
    <row r="55" spans="1:15" ht="15.75" thickBot="1" x14ac:dyDescent="0.3">
      <c r="A55" s="88" t="s">
        <v>86</v>
      </c>
      <c r="B55" s="89">
        <v>2011</v>
      </c>
      <c r="C55" s="90">
        <v>2007</v>
      </c>
      <c r="D55" s="91">
        <v>2002</v>
      </c>
      <c r="E55" s="92">
        <v>2003</v>
      </c>
      <c r="F55" s="93">
        <v>2011</v>
      </c>
      <c r="G55" s="94">
        <v>2008</v>
      </c>
      <c r="H55" s="95">
        <v>2005</v>
      </c>
      <c r="I55" s="96">
        <v>2006</v>
      </c>
      <c r="J55" s="97">
        <v>2003</v>
      </c>
      <c r="K55" s="95">
        <v>2006</v>
      </c>
      <c r="L55" s="98">
        <v>2005</v>
      </c>
      <c r="M55" s="99">
        <v>2006</v>
      </c>
      <c r="N55" s="92">
        <v>2011</v>
      </c>
      <c r="O55" s="88" t="s">
        <v>86</v>
      </c>
    </row>
    <row r="56" spans="1:15" ht="15.75" thickTop="1" x14ac:dyDescent="0.25">
      <c r="A56" s="100" t="s">
        <v>119</v>
      </c>
      <c r="B56" s="63">
        <f>INT(SUM(C56:N56)*100/12)/100</f>
        <v>10.32</v>
      </c>
      <c r="C56" s="257">
        <f t="shared" ref="C56:N56" si="7">(C14+C37)/2</f>
        <v>3.25</v>
      </c>
      <c r="D56" s="258">
        <f t="shared" si="7"/>
        <v>2.65</v>
      </c>
      <c r="E56" s="259">
        <f t="shared" si="7"/>
        <v>3.85</v>
      </c>
      <c r="F56" s="260">
        <f t="shared" si="7"/>
        <v>8.4499999999999993</v>
      </c>
      <c r="G56" s="261">
        <f t="shared" si="7"/>
        <v>10.8</v>
      </c>
      <c r="H56" s="262">
        <f t="shared" si="7"/>
        <v>15.1</v>
      </c>
      <c r="I56" s="263">
        <f t="shared" si="7"/>
        <v>19.2</v>
      </c>
      <c r="J56" s="264">
        <f t="shared" si="7"/>
        <v>18.399999999999999</v>
      </c>
      <c r="K56" s="262">
        <f t="shared" si="7"/>
        <v>15.4</v>
      </c>
      <c r="L56" s="265">
        <f t="shared" si="7"/>
        <v>13.3</v>
      </c>
      <c r="M56" s="246">
        <f t="shared" si="7"/>
        <v>6.95</v>
      </c>
      <c r="N56" s="259">
        <f t="shared" si="7"/>
        <v>6.5</v>
      </c>
      <c r="O56" s="100" t="s">
        <v>119</v>
      </c>
    </row>
    <row r="57" spans="1:15" x14ac:dyDescent="0.25">
      <c r="A57" s="2" t="s">
        <v>120</v>
      </c>
      <c r="B57" s="18">
        <f>INT(SUM(C57:N57)*100/12)/100</f>
        <v>10.11</v>
      </c>
      <c r="C57" s="247">
        <f t="shared" ref="C57:N57" si="8">(C15+C38)/2</f>
        <v>3.45</v>
      </c>
      <c r="D57" s="248">
        <f t="shared" si="8"/>
        <v>4</v>
      </c>
      <c r="E57" s="249">
        <f t="shared" si="8"/>
        <v>6.55</v>
      </c>
      <c r="F57" s="250">
        <f t="shared" si="8"/>
        <v>8.8000000000000007</v>
      </c>
      <c r="G57" s="251">
        <f t="shared" si="8"/>
        <v>12.350000000000001</v>
      </c>
      <c r="H57" s="252">
        <f t="shared" si="8"/>
        <v>14.850000000000001</v>
      </c>
      <c r="I57" s="253">
        <f t="shared" si="8"/>
        <v>16.899999999999999</v>
      </c>
      <c r="J57" s="254">
        <f t="shared" si="8"/>
        <v>17.05</v>
      </c>
      <c r="K57" s="252">
        <f t="shared" si="8"/>
        <v>14.95</v>
      </c>
      <c r="L57" s="255">
        <f t="shared" si="8"/>
        <v>11.25</v>
      </c>
      <c r="M57" s="256">
        <f t="shared" si="8"/>
        <v>6.85</v>
      </c>
      <c r="N57" s="249">
        <f t="shared" si="8"/>
        <v>4.4000000000000004</v>
      </c>
      <c r="O57" s="2" t="s">
        <v>120</v>
      </c>
    </row>
    <row r="58" spans="1:15" x14ac:dyDescent="0.25">
      <c r="A58" s="30" t="s">
        <v>21</v>
      </c>
      <c r="B58" s="18">
        <f t="shared" ref="B58:N58" si="9">B56-B57</f>
        <v>0.21000000000000085</v>
      </c>
      <c r="C58" s="17">
        <f t="shared" si="9"/>
        <v>-0.20000000000000018</v>
      </c>
      <c r="D58" s="19">
        <f t="shared" si="9"/>
        <v>-1.35</v>
      </c>
      <c r="E58" s="20">
        <f t="shared" si="9"/>
        <v>-2.6999999999999997</v>
      </c>
      <c r="F58" s="21">
        <f t="shared" si="9"/>
        <v>-0.35000000000000142</v>
      </c>
      <c r="G58" s="22">
        <f t="shared" si="9"/>
        <v>-1.5500000000000007</v>
      </c>
      <c r="H58" s="23">
        <f t="shared" si="9"/>
        <v>0.24999999999999822</v>
      </c>
      <c r="I58" s="24">
        <f t="shared" si="9"/>
        <v>2.3000000000000007</v>
      </c>
      <c r="J58" s="25">
        <f t="shared" si="9"/>
        <v>1.3499999999999979</v>
      </c>
      <c r="K58" s="23">
        <f t="shared" si="9"/>
        <v>0.45000000000000107</v>
      </c>
      <c r="L58" s="26">
        <f t="shared" si="9"/>
        <v>2.0500000000000007</v>
      </c>
      <c r="M58" s="27">
        <f t="shared" si="9"/>
        <v>0.10000000000000053</v>
      </c>
      <c r="N58" s="20">
        <f t="shared" si="9"/>
        <v>2.0999999999999996</v>
      </c>
      <c r="O58" s="30" t="s">
        <v>21</v>
      </c>
    </row>
    <row r="59" spans="1:15" x14ac:dyDescent="0.25">
      <c r="A59" s="30" t="s">
        <v>117</v>
      </c>
      <c r="B59" s="16"/>
      <c r="C59" s="17">
        <v>-3.1</v>
      </c>
      <c r="D59" s="19">
        <v>-3.6</v>
      </c>
      <c r="E59" s="20">
        <v>3.4</v>
      </c>
      <c r="F59" s="21">
        <v>6.3</v>
      </c>
      <c r="G59" s="22">
        <v>9.6999999999999993</v>
      </c>
      <c r="H59" s="23">
        <v>12.5</v>
      </c>
      <c r="I59" s="24">
        <v>14.9</v>
      </c>
      <c r="J59" s="25">
        <v>14.9</v>
      </c>
      <c r="K59" s="23">
        <v>11.9</v>
      </c>
      <c r="L59" s="26">
        <v>7.6</v>
      </c>
      <c r="M59" s="27">
        <v>3.7</v>
      </c>
      <c r="N59" s="20">
        <v>-0.1</v>
      </c>
      <c r="O59" s="30" t="s">
        <v>117</v>
      </c>
    </row>
    <row r="60" spans="1:15" x14ac:dyDescent="0.25">
      <c r="A60" s="30" t="s">
        <v>86</v>
      </c>
      <c r="B60" s="16"/>
      <c r="C60" s="17">
        <v>1963</v>
      </c>
      <c r="D60" s="19">
        <v>1956</v>
      </c>
      <c r="E60" s="20">
        <v>1955</v>
      </c>
      <c r="F60" s="21">
        <v>1986</v>
      </c>
      <c r="G60" s="22">
        <v>1984</v>
      </c>
      <c r="H60" s="23">
        <v>1972</v>
      </c>
      <c r="I60" s="24" t="s">
        <v>99</v>
      </c>
      <c r="J60" s="25">
        <v>1956</v>
      </c>
      <c r="K60" s="23">
        <v>1986</v>
      </c>
      <c r="L60" s="26">
        <v>1974</v>
      </c>
      <c r="M60" s="27">
        <v>1993</v>
      </c>
      <c r="N60" s="20">
        <v>2010</v>
      </c>
      <c r="O60" s="30" t="s">
        <v>86</v>
      </c>
    </row>
    <row r="61" spans="1:15" x14ac:dyDescent="0.25">
      <c r="A61" s="30" t="s">
        <v>118</v>
      </c>
      <c r="B61" s="16"/>
      <c r="C61" s="17">
        <v>7.7</v>
      </c>
      <c r="D61" s="19">
        <v>8.6</v>
      </c>
      <c r="E61" s="20">
        <v>9.9</v>
      </c>
      <c r="F61" s="21">
        <v>12.65</v>
      </c>
      <c r="G61" s="22">
        <v>15.1</v>
      </c>
      <c r="H61" s="23">
        <v>17.8</v>
      </c>
      <c r="I61" s="24">
        <v>21.3</v>
      </c>
      <c r="J61" s="25">
        <v>21.1</v>
      </c>
      <c r="K61" s="23">
        <v>18.600000000000001</v>
      </c>
      <c r="L61" s="26">
        <v>15</v>
      </c>
      <c r="M61" s="27">
        <v>11.2</v>
      </c>
      <c r="N61" s="20">
        <v>8</v>
      </c>
      <c r="O61" s="30" t="s">
        <v>118</v>
      </c>
    </row>
    <row r="62" spans="1:15" x14ac:dyDescent="0.25">
      <c r="A62" s="88" t="s">
        <v>86</v>
      </c>
      <c r="B62" s="101"/>
      <c r="C62" s="90">
        <v>2007</v>
      </c>
      <c r="D62" s="91">
        <v>1990</v>
      </c>
      <c r="E62" s="92" t="s">
        <v>99</v>
      </c>
      <c r="F62" s="93">
        <v>2007</v>
      </c>
      <c r="G62" s="94">
        <v>1947</v>
      </c>
      <c r="H62" s="95">
        <v>1976</v>
      </c>
      <c r="I62" s="96">
        <v>2006</v>
      </c>
      <c r="J62" s="97">
        <v>1947</v>
      </c>
      <c r="K62" s="95">
        <v>1949</v>
      </c>
      <c r="L62" s="98">
        <v>2001</v>
      </c>
      <c r="M62" s="99">
        <v>1994</v>
      </c>
      <c r="N62" s="92">
        <v>1974</v>
      </c>
      <c r="O62" s="88" t="s">
        <v>86</v>
      </c>
    </row>
    <row r="63" spans="1:15" x14ac:dyDescent="0.25">
      <c r="A63" s="15" t="s">
        <v>121</v>
      </c>
      <c r="B63" s="16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 t="s">
        <v>121</v>
      </c>
    </row>
    <row r="64" spans="1:15" x14ac:dyDescent="0.25">
      <c r="A64" s="279" t="s">
        <v>122</v>
      </c>
      <c r="B64" s="280">
        <f>SUM(C64:N64)</f>
        <v>56</v>
      </c>
      <c r="C64" s="281">
        <v>15</v>
      </c>
      <c r="D64" s="282">
        <v>15</v>
      </c>
      <c r="E64" s="283">
        <v>9</v>
      </c>
      <c r="F64" s="284">
        <v>6</v>
      </c>
      <c r="G64" s="285">
        <v>0</v>
      </c>
      <c r="H64" s="286">
        <v>0</v>
      </c>
      <c r="I64" s="287">
        <v>0</v>
      </c>
      <c r="J64" s="288">
        <v>0</v>
      </c>
      <c r="K64" s="286">
        <v>0</v>
      </c>
      <c r="L64" s="289">
        <v>0</v>
      </c>
      <c r="M64" s="290">
        <v>5</v>
      </c>
      <c r="N64" s="283">
        <v>6</v>
      </c>
      <c r="O64" s="279" t="s">
        <v>122</v>
      </c>
    </row>
    <row r="65" spans="1:15" x14ac:dyDescent="0.25">
      <c r="A65" s="291" t="s">
        <v>123</v>
      </c>
      <c r="B65" s="269">
        <f>SUM(C65:N65)</f>
        <v>50.250000000000007</v>
      </c>
      <c r="C65" s="292">
        <v>11.333333333333334</v>
      </c>
      <c r="D65" s="293">
        <v>10.833333333333334</v>
      </c>
      <c r="E65" s="294">
        <v>7.416666666666667</v>
      </c>
      <c r="F65" s="295">
        <v>3</v>
      </c>
      <c r="G65" s="296">
        <v>0.25</v>
      </c>
      <c r="H65" s="297">
        <v>0</v>
      </c>
      <c r="I65" s="298">
        <v>0</v>
      </c>
      <c r="J65" s="299">
        <v>0</v>
      </c>
      <c r="K65" s="297">
        <v>0</v>
      </c>
      <c r="L65" s="300">
        <v>1.3333333333333333</v>
      </c>
      <c r="M65" s="301">
        <v>3.75</v>
      </c>
      <c r="N65" s="294">
        <v>12.333333333333334</v>
      </c>
      <c r="O65" s="291" t="s">
        <v>123</v>
      </c>
    </row>
    <row r="66" spans="1:15" x14ac:dyDescent="0.25">
      <c r="A66" s="2" t="s">
        <v>124</v>
      </c>
      <c r="B66" s="18">
        <v>77</v>
      </c>
      <c r="C66" s="17">
        <v>18</v>
      </c>
      <c r="D66" s="19">
        <v>18</v>
      </c>
      <c r="E66" s="20">
        <v>15</v>
      </c>
      <c r="F66" s="21">
        <v>9</v>
      </c>
      <c r="G66" s="22">
        <v>2</v>
      </c>
      <c r="H66" s="23">
        <v>0</v>
      </c>
      <c r="I66" s="24">
        <v>0</v>
      </c>
      <c r="J66" s="25">
        <v>0</v>
      </c>
      <c r="K66" s="23">
        <v>0</v>
      </c>
      <c r="L66" s="26">
        <v>7</v>
      </c>
      <c r="M66" s="27">
        <v>8</v>
      </c>
      <c r="N66" s="20">
        <v>25</v>
      </c>
      <c r="O66" s="2" t="s">
        <v>124</v>
      </c>
    </row>
    <row r="67" spans="1:15" x14ac:dyDescent="0.25">
      <c r="A67" s="2" t="s">
        <v>86</v>
      </c>
      <c r="B67" s="18">
        <v>2010</v>
      </c>
      <c r="C67" s="17">
        <v>2010</v>
      </c>
      <c r="D67" s="19">
        <v>2003</v>
      </c>
      <c r="E67" s="20">
        <v>2006</v>
      </c>
      <c r="F67" s="21">
        <v>2003</v>
      </c>
      <c r="G67" s="22">
        <v>2010</v>
      </c>
      <c r="H67" s="23"/>
      <c r="I67" s="24"/>
      <c r="J67" s="25"/>
      <c r="K67" s="23"/>
      <c r="L67" s="26">
        <v>2003</v>
      </c>
      <c r="M67" s="27">
        <v>2005</v>
      </c>
      <c r="N67" s="20">
        <v>2010</v>
      </c>
      <c r="O67" s="2" t="s">
        <v>86</v>
      </c>
    </row>
    <row r="68" spans="1:15" x14ac:dyDescent="0.25">
      <c r="A68" s="2" t="s">
        <v>125</v>
      </c>
      <c r="B68" s="18">
        <v>34</v>
      </c>
      <c r="C68" s="17">
        <v>4</v>
      </c>
      <c r="D68" s="19">
        <v>6</v>
      </c>
      <c r="E68" s="20">
        <v>2</v>
      </c>
      <c r="F68" s="21">
        <v>0</v>
      </c>
      <c r="G68" s="22">
        <v>0</v>
      </c>
      <c r="H68" s="23">
        <v>0</v>
      </c>
      <c r="I68" s="24">
        <v>0</v>
      </c>
      <c r="J68" s="25">
        <v>0</v>
      </c>
      <c r="K68" s="23">
        <v>0</v>
      </c>
      <c r="L68" s="26">
        <v>0</v>
      </c>
      <c r="M68" s="27">
        <v>0</v>
      </c>
      <c r="N68" s="20">
        <v>3</v>
      </c>
      <c r="O68" s="2" t="s">
        <v>125</v>
      </c>
    </row>
    <row r="69" spans="1:15" x14ac:dyDescent="0.25">
      <c r="A69" s="2" t="s">
        <v>126</v>
      </c>
      <c r="B69" s="18">
        <v>2002</v>
      </c>
      <c r="C69" s="17">
        <v>2008</v>
      </c>
      <c r="D69" s="19">
        <v>2007</v>
      </c>
      <c r="E69" s="20">
        <v>2012</v>
      </c>
      <c r="F69" s="21">
        <v>2011</v>
      </c>
      <c r="G69" s="22">
        <v>2013</v>
      </c>
      <c r="H69" s="23"/>
      <c r="I69" s="24"/>
      <c r="J69" s="25"/>
      <c r="K69" s="23"/>
      <c r="L69" s="26">
        <v>2013</v>
      </c>
      <c r="M69" s="27">
        <v>2002</v>
      </c>
      <c r="N69" s="20">
        <v>2011</v>
      </c>
      <c r="O69" s="2" t="s">
        <v>126</v>
      </c>
    </row>
    <row r="70" spans="1:15" x14ac:dyDescent="0.25">
      <c r="A70" s="2" t="s">
        <v>127</v>
      </c>
      <c r="B70" s="102">
        <v>41598</v>
      </c>
      <c r="C70" s="17"/>
      <c r="D70" s="19"/>
      <c r="E70" s="20"/>
      <c r="F70" s="21"/>
      <c r="G70" s="22"/>
      <c r="H70" s="23"/>
      <c r="I70" s="24"/>
      <c r="J70" s="25"/>
      <c r="K70" s="23"/>
      <c r="L70" s="26"/>
      <c r="M70" s="27"/>
      <c r="N70" s="20"/>
      <c r="O70" s="2"/>
    </row>
    <row r="71" spans="1:15" x14ac:dyDescent="0.25">
      <c r="A71" s="2" t="s">
        <v>128</v>
      </c>
      <c r="B71" s="39">
        <v>40101</v>
      </c>
      <c r="C71" s="17"/>
      <c r="D71" s="19"/>
      <c r="E71" s="20"/>
      <c r="F71" s="21"/>
      <c r="G71" s="22"/>
      <c r="H71" s="23"/>
      <c r="I71" s="24"/>
      <c r="J71" s="25"/>
      <c r="K71" s="23"/>
      <c r="L71" s="26"/>
      <c r="M71" s="27"/>
      <c r="N71" s="20"/>
      <c r="O71" s="2"/>
    </row>
    <row r="72" spans="1:15" x14ac:dyDescent="0.25">
      <c r="A72" s="2" t="s">
        <v>129</v>
      </c>
      <c r="B72" s="39">
        <v>39775</v>
      </c>
      <c r="C72" s="17"/>
      <c r="D72" s="19"/>
      <c r="E72" s="20"/>
      <c r="F72" s="21"/>
      <c r="G72" s="22"/>
      <c r="H72" s="23"/>
      <c r="I72" s="24"/>
      <c r="J72" s="25"/>
      <c r="K72" s="23"/>
      <c r="L72" s="26"/>
      <c r="M72" s="27"/>
      <c r="N72" s="20"/>
      <c r="O72" s="2"/>
    </row>
    <row r="73" spans="1:15" x14ac:dyDescent="0.25">
      <c r="A73" s="2" t="s">
        <v>130</v>
      </c>
      <c r="B73" s="102">
        <v>41385</v>
      </c>
      <c r="C73" s="17"/>
      <c r="D73" s="19"/>
      <c r="E73" s="20"/>
      <c r="F73" s="21"/>
      <c r="G73" s="22"/>
      <c r="H73" s="23"/>
      <c r="I73" s="24"/>
      <c r="J73" s="25"/>
      <c r="K73" s="23"/>
      <c r="L73" s="26"/>
      <c r="M73" s="27"/>
      <c r="N73" s="20"/>
      <c r="O73" s="2"/>
    </row>
    <row r="74" spans="1:15" x14ac:dyDescent="0.25">
      <c r="A74" s="2" t="s">
        <v>131</v>
      </c>
      <c r="B74" s="39">
        <v>40624</v>
      </c>
      <c r="C74" s="17"/>
      <c r="D74" s="19"/>
      <c r="E74" s="20"/>
      <c r="F74" s="21"/>
      <c r="G74" s="22"/>
      <c r="H74" s="23"/>
      <c r="I74" s="24"/>
      <c r="J74" s="25"/>
      <c r="K74" s="23"/>
      <c r="L74" s="26"/>
      <c r="M74" s="27"/>
      <c r="N74" s="20"/>
      <c r="O74" s="2"/>
    </row>
    <row r="75" spans="1:15" ht="15.75" thickBot="1" x14ac:dyDescent="0.3">
      <c r="A75" s="103" t="s">
        <v>132</v>
      </c>
      <c r="B75" s="104">
        <v>38490</v>
      </c>
      <c r="C75" s="105"/>
      <c r="D75" s="106"/>
      <c r="E75" s="107"/>
      <c r="F75" s="108"/>
      <c r="G75" s="109"/>
      <c r="H75" s="110"/>
      <c r="I75" s="111"/>
      <c r="J75" s="112"/>
      <c r="K75" s="110"/>
      <c r="L75" s="113"/>
      <c r="M75" s="114"/>
      <c r="N75" s="107"/>
      <c r="O75" s="103"/>
    </row>
    <row r="76" spans="1:15" ht="15.75" thickTop="1" x14ac:dyDescent="0.25">
      <c r="A76" s="62" t="s">
        <v>133</v>
      </c>
      <c r="B76" s="63">
        <f>SUM(C76:N76)</f>
        <v>50</v>
      </c>
      <c r="C76" s="64">
        <v>14</v>
      </c>
      <c r="D76" s="65">
        <v>14</v>
      </c>
      <c r="E76" s="66">
        <v>10</v>
      </c>
      <c r="F76" s="67">
        <v>6</v>
      </c>
      <c r="G76" s="68">
        <v>0</v>
      </c>
      <c r="H76" s="69">
        <v>0</v>
      </c>
      <c r="I76" s="70">
        <v>0</v>
      </c>
      <c r="J76" s="71">
        <v>0</v>
      </c>
      <c r="K76" s="69">
        <v>0</v>
      </c>
      <c r="L76" s="72">
        <v>0</v>
      </c>
      <c r="M76" s="73">
        <v>1</v>
      </c>
      <c r="N76" s="66">
        <v>5</v>
      </c>
      <c r="O76" s="62" t="s">
        <v>133</v>
      </c>
    </row>
    <row r="77" spans="1:15" x14ac:dyDescent="0.25">
      <c r="A77" s="115" t="s">
        <v>134</v>
      </c>
      <c r="B77" s="116">
        <f>SUM(C77:N77)</f>
        <v>49</v>
      </c>
      <c r="C77" s="117">
        <v>12</v>
      </c>
      <c r="D77" s="118">
        <v>11</v>
      </c>
      <c r="E77" s="119">
        <v>7</v>
      </c>
      <c r="F77" s="120">
        <v>3</v>
      </c>
      <c r="G77" s="121">
        <v>0</v>
      </c>
      <c r="H77" s="122">
        <v>0</v>
      </c>
      <c r="I77" s="123">
        <v>0</v>
      </c>
      <c r="J77" s="124">
        <v>0</v>
      </c>
      <c r="K77" s="122">
        <v>0</v>
      </c>
      <c r="L77" s="125">
        <v>1</v>
      </c>
      <c r="M77" s="126">
        <v>5</v>
      </c>
      <c r="N77" s="119">
        <v>10</v>
      </c>
      <c r="O77" s="115" t="s">
        <v>134</v>
      </c>
    </row>
    <row r="78" spans="1:15" x14ac:dyDescent="0.25">
      <c r="A78" s="2" t="s">
        <v>124</v>
      </c>
      <c r="B78" s="127"/>
      <c r="C78" s="17">
        <v>28</v>
      </c>
      <c r="D78" s="19">
        <v>27</v>
      </c>
      <c r="E78" s="20">
        <v>23</v>
      </c>
      <c r="F78" s="21">
        <v>9</v>
      </c>
      <c r="G78" s="22">
        <v>2</v>
      </c>
      <c r="H78" s="23">
        <v>0</v>
      </c>
      <c r="I78" s="24">
        <v>0</v>
      </c>
      <c r="J78" s="25">
        <v>0</v>
      </c>
      <c r="K78" s="23">
        <v>0</v>
      </c>
      <c r="L78" s="26">
        <v>5</v>
      </c>
      <c r="M78" s="27">
        <v>15</v>
      </c>
      <c r="N78" s="20">
        <v>23</v>
      </c>
      <c r="O78" s="2" t="s">
        <v>124</v>
      </c>
    </row>
    <row r="79" spans="1:15" x14ac:dyDescent="0.25">
      <c r="A79" s="2" t="s">
        <v>86</v>
      </c>
      <c r="B79" s="127"/>
      <c r="C79" s="17" t="s">
        <v>99</v>
      </c>
      <c r="D79" s="19">
        <v>1956</v>
      </c>
      <c r="E79" s="20">
        <v>1955</v>
      </c>
      <c r="F79" s="21">
        <v>1956</v>
      </c>
      <c r="G79" s="22">
        <v>1962</v>
      </c>
      <c r="H79" s="23"/>
      <c r="I79" s="24"/>
      <c r="J79" s="25"/>
      <c r="K79" s="23"/>
      <c r="L79" s="26">
        <v>1997</v>
      </c>
      <c r="M79" s="27">
        <v>1985</v>
      </c>
      <c r="N79" s="20">
        <v>1963</v>
      </c>
      <c r="O79" s="2" t="s">
        <v>86</v>
      </c>
    </row>
    <row r="80" spans="1:15" x14ac:dyDescent="0.25">
      <c r="A80" s="2" t="s">
        <v>125</v>
      </c>
      <c r="B80" s="127"/>
      <c r="C80" s="17">
        <v>0</v>
      </c>
      <c r="D80" s="19">
        <v>0</v>
      </c>
      <c r="E80" s="20">
        <v>0</v>
      </c>
      <c r="F80" s="21">
        <v>0</v>
      </c>
      <c r="G80" s="22">
        <v>0</v>
      </c>
      <c r="H80" s="23">
        <v>0</v>
      </c>
      <c r="I80" s="24">
        <v>0</v>
      </c>
      <c r="J80" s="25">
        <v>0</v>
      </c>
      <c r="K80" s="23">
        <v>0</v>
      </c>
      <c r="L80" s="26">
        <v>0</v>
      </c>
      <c r="M80" s="27">
        <v>0</v>
      </c>
      <c r="N80" s="20">
        <v>0</v>
      </c>
      <c r="O80" s="2" t="s">
        <v>125</v>
      </c>
    </row>
    <row r="81" spans="1:15" x14ac:dyDescent="0.25">
      <c r="A81" s="128" t="s">
        <v>126</v>
      </c>
      <c r="B81" s="127"/>
      <c r="C81" s="90" t="s">
        <v>99</v>
      </c>
      <c r="D81" s="91" t="s">
        <v>99</v>
      </c>
      <c r="E81" s="92">
        <v>2007</v>
      </c>
      <c r="F81" s="93">
        <v>2007</v>
      </c>
      <c r="G81" s="94">
        <v>2010</v>
      </c>
      <c r="H81" s="95"/>
      <c r="I81" s="96"/>
      <c r="J81" s="97"/>
      <c r="K81" s="95"/>
      <c r="L81" s="98">
        <v>2013</v>
      </c>
      <c r="M81" s="99">
        <v>2012</v>
      </c>
      <c r="N81" s="92" t="s">
        <v>99</v>
      </c>
      <c r="O81" s="128" t="s">
        <v>126</v>
      </c>
    </row>
    <row r="82" spans="1:15" x14ac:dyDescent="0.25">
      <c r="A82" s="15" t="s">
        <v>135</v>
      </c>
      <c r="B82" s="16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 t="s">
        <v>135</v>
      </c>
    </row>
    <row r="83" spans="1:15" x14ac:dyDescent="0.25">
      <c r="A83" s="279" t="s">
        <v>136</v>
      </c>
      <c r="B83" s="280">
        <f>SUM(C83:N83)</f>
        <v>7</v>
      </c>
      <c r="C83" s="281">
        <v>5</v>
      </c>
      <c r="D83" s="282">
        <v>1</v>
      </c>
      <c r="E83" s="283">
        <v>1</v>
      </c>
      <c r="F83" s="284">
        <v>0</v>
      </c>
      <c r="G83" s="285">
        <v>0</v>
      </c>
      <c r="H83" s="286">
        <v>0</v>
      </c>
      <c r="I83" s="287">
        <v>0</v>
      </c>
      <c r="J83" s="288">
        <v>0</v>
      </c>
      <c r="K83" s="286">
        <v>0</v>
      </c>
      <c r="L83" s="289">
        <v>0</v>
      </c>
      <c r="M83" s="290">
        <v>0</v>
      </c>
      <c r="N83" s="283">
        <v>0</v>
      </c>
      <c r="O83" s="279" t="s">
        <v>136</v>
      </c>
    </row>
    <row r="84" spans="1:15" x14ac:dyDescent="0.25">
      <c r="A84" s="291" t="s">
        <v>137</v>
      </c>
      <c r="B84" s="269">
        <f>SUM(C84:N84)</f>
        <v>7.6665000000000001</v>
      </c>
      <c r="C84" s="292">
        <v>2.75</v>
      </c>
      <c r="D84" s="293">
        <v>2.0833333333333335</v>
      </c>
      <c r="E84" s="294">
        <v>0.58333333333333337</v>
      </c>
      <c r="F84" s="295">
        <v>8.3333333333333329E-2</v>
      </c>
      <c r="G84" s="296">
        <v>0</v>
      </c>
      <c r="H84" s="297">
        <v>0</v>
      </c>
      <c r="I84" s="298">
        <v>0</v>
      </c>
      <c r="J84" s="299">
        <v>0</v>
      </c>
      <c r="K84" s="297">
        <v>0</v>
      </c>
      <c r="L84" s="300">
        <v>0.16666666666666666</v>
      </c>
      <c r="M84" s="301">
        <v>8.3333333333333329E-2</v>
      </c>
      <c r="N84" s="294">
        <v>1.9164999999999999</v>
      </c>
      <c r="O84" s="291" t="s">
        <v>137</v>
      </c>
    </row>
    <row r="85" spans="1:15" x14ac:dyDescent="0.25">
      <c r="A85" s="2" t="s">
        <v>138</v>
      </c>
      <c r="B85" s="18">
        <v>23</v>
      </c>
      <c r="C85" s="17">
        <v>9</v>
      </c>
      <c r="D85" s="19">
        <v>12</v>
      </c>
      <c r="E85" s="20">
        <v>5</v>
      </c>
      <c r="F85" s="21">
        <v>1</v>
      </c>
      <c r="G85" s="22">
        <v>0</v>
      </c>
      <c r="H85" s="23">
        <v>0</v>
      </c>
      <c r="I85" s="24">
        <v>0</v>
      </c>
      <c r="J85" s="25">
        <v>0</v>
      </c>
      <c r="K85" s="23">
        <v>0</v>
      </c>
      <c r="L85" s="26">
        <v>2</v>
      </c>
      <c r="M85" s="27">
        <v>1</v>
      </c>
      <c r="N85" s="20">
        <v>9</v>
      </c>
      <c r="O85" s="2" t="s">
        <v>138</v>
      </c>
    </row>
    <row r="86" spans="1:15" x14ac:dyDescent="0.25">
      <c r="A86" s="2" t="s">
        <v>86</v>
      </c>
      <c r="B86" s="18">
        <v>2010</v>
      </c>
      <c r="C86" s="17">
        <v>2010</v>
      </c>
      <c r="D86" s="19">
        <v>2012</v>
      </c>
      <c r="E86" s="20">
        <v>2005</v>
      </c>
      <c r="F86" s="21">
        <v>2003</v>
      </c>
      <c r="G86" s="22"/>
      <c r="H86" s="23"/>
      <c r="I86" s="24"/>
      <c r="J86" s="25"/>
      <c r="K86" s="23"/>
      <c r="L86" s="26">
        <v>2003</v>
      </c>
      <c r="M86" s="27">
        <v>2010</v>
      </c>
      <c r="N86" s="20">
        <v>2010</v>
      </c>
      <c r="O86" s="2" t="s">
        <v>86</v>
      </c>
    </row>
    <row r="87" spans="1:15" x14ac:dyDescent="0.25">
      <c r="A87" s="2" t="s">
        <v>139</v>
      </c>
      <c r="B87" s="18">
        <v>1</v>
      </c>
      <c r="C87" s="17">
        <v>0</v>
      </c>
      <c r="D87" s="19">
        <v>0</v>
      </c>
      <c r="E87" s="20">
        <v>0</v>
      </c>
      <c r="F87" s="21">
        <v>0</v>
      </c>
      <c r="G87" s="22">
        <v>0</v>
      </c>
      <c r="H87" s="23">
        <v>0</v>
      </c>
      <c r="I87" s="24">
        <v>0</v>
      </c>
      <c r="J87" s="25">
        <v>0</v>
      </c>
      <c r="K87" s="23">
        <v>0</v>
      </c>
      <c r="L87" s="26">
        <v>0</v>
      </c>
      <c r="M87" s="27">
        <v>0</v>
      </c>
      <c r="N87" s="20">
        <v>0</v>
      </c>
      <c r="O87" s="2" t="s">
        <v>139</v>
      </c>
    </row>
    <row r="88" spans="1:15" ht="15.75" thickBot="1" x14ac:dyDescent="0.3">
      <c r="A88" s="128" t="s">
        <v>126</v>
      </c>
      <c r="B88" s="89">
        <v>2011</v>
      </c>
      <c r="C88" s="90">
        <v>2005</v>
      </c>
      <c r="D88" s="91">
        <v>2011</v>
      </c>
      <c r="E88" s="92">
        <v>2009</v>
      </c>
      <c r="F88" s="93">
        <v>2013</v>
      </c>
      <c r="G88" s="94"/>
      <c r="H88" s="95"/>
      <c r="I88" s="96"/>
      <c r="J88" s="97"/>
      <c r="K88" s="95"/>
      <c r="L88" s="98">
        <v>2012</v>
      </c>
      <c r="M88" s="99">
        <v>2013</v>
      </c>
      <c r="N88" s="92">
        <v>2013</v>
      </c>
      <c r="O88" s="128" t="s">
        <v>126</v>
      </c>
    </row>
    <row r="89" spans="1:15" ht="15.75" thickTop="1" x14ac:dyDescent="0.25">
      <c r="A89" s="129" t="s">
        <v>140</v>
      </c>
      <c r="B89" s="130">
        <f>SUM(C89:N89)</f>
        <v>7</v>
      </c>
      <c r="C89" s="215">
        <v>3</v>
      </c>
      <c r="D89" s="216">
        <v>2</v>
      </c>
      <c r="E89" s="217">
        <v>0</v>
      </c>
      <c r="F89" s="218">
        <v>0</v>
      </c>
      <c r="G89" s="135">
        <v>0</v>
      </c>
      <c r="H89" s="136">
        <v>0</v>
      </c>
      <c r="I89" s="137">
        <v>0</v>
      </c>
      <c r="J89" s="138">
        <v>0</v>
      </c>
      <c r="K89" s="136">
        <v>0</v>
      </c>
      <c r="L89" s="139">
        <v>0</v>
      </c>
      <c r="M89" s="140">
        <v>0</v>
      </c>
      <c r="N89" s="133">
        <v>2</v>
      </c>
      <c r="O89" s="129" t="s">
        <v>140</v>
      </c>
    </row>
    <row r="90" spans="1:15" x14ac:dyDescent="0.25">
      <c r="A90" s="15" t="s">
        <v>141</v>
      </c>
      <c r="B90" s="16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 t="s">
        <v>141</v>
      </c>
    </row>
    <row r="91" spans="1:15" x14ac:dyDescent="0.25">
      <c r="A91" s="279" t="s">
        <v>142</v>
      </c>
      <c r="B91" s="280">
        <f>SUM(C91:N91)</f>
        <v>2</v>
      </c>
      <c r="C91" s="281">
        <v>2</v>
      </c>
      <c r="D91" s="282">
        <v>0</v>
      </c>
      <c r="E91" s="283">
        <v>0</v>
      </c>
      <c r="F91" s="284">
        <v>0</v>
      </c>
      <c r="G91" s="285">
        <v>0</v>
      </c>
      <c r="H91" s="286">
        <v>0</v>
      </c>
      <c r="I91" s="287">
        <v>0</v>
      </c>
      <c r="J91" s="288">
        <v>0</v>
      </c>
      <c r="K91" s="286">
        <v>0</v>
      </c>
      <c r="L91" s="289">
        <v>0</v>
      </c>
      <c r="M91" s="290">
        <v>0</v>
      </c>
      <c r="N91" s="283">
        <v>0</v>
      </c>
      <c r="O91" s="279" t="s">
        <v>142</v>
      </c>
    </row>
    <row r="92" spans="1:15" x14ac:dyDescent="0.25">
      <c r="A92" s="291" t="s">
        <v>143</v>
      </c>
      <c r="B92" s="269">
        <f>SUM(C92:N92)</f>
        <v>1.333333333333333</v>
      </c>
      <c r="C92" s="292">
        <v>0.5</v>
      </c>
      <c r="D92" s="293">
        <v>0.66666666666666663</v>
      </c>
      <c r="E92" s="294">
        <v>8.3333333333333329E-2</v>
      </c>
      <c r="F92" s="295">
        <v>0</v>
      </c>
      <c r="G92" s="296">
        <v>0</v>
      </c>
      <c r="H92" s="297">
        <v>0</v>
      </c>
      <c r="I92" s="298">
        <v>0</v>
      </c>
      <c r="J92" s="299">
        <v>0</v>
      </c>
      <c r="K92" s="297">
        <v>0</v>
      </c>
      <c r="L92" s="300">
        <v>0</v>
      </c>
      <c r="M92" s="301">
        <v>0</v>
      </c>
      <c r="N92" s="294">
        <v>8.3333333333333329E-2</v>
      </c>
      <c r="O92" s="291" t="s">
        <v>143</v>
      </c>
    </row>
    <row r="93" spans="1:15" x14ac:dyDescent="0.25">
      <c r="A93" s="2" t="s">
        <v>144</v>
      </c>
      <c r="B93" s="18">
        <v>9</v>
      </c>
      <c r="C93" s="17">
        <v>4</v>
      </c>
      <c r="D93" s="19">
        <v>9</v>
      </c>
      <c r="E93" s="20">
        <v>1</v>
      </c>
      <c r="F93" s="21">
        <v>0</v>
      </c>
      <c r="G93" s="22">
        <v>0</v>
      </c>
      <c r="H93" s="23">
        <v>0</v>
      </c>
      <c r="I93" s="24">
        <v>0</v>
      </c>
      <c r="J93" s="25">
        <v>0</v>
      </c>
      <c r="K93" s="23">
        <v>0</v>
      </c>
      <c r="L93" s="26">
        <v>0</v>
      </c>
      <c r="M93" s="27">
        <v>0</v>
      </c>
      <c r="N93" s="20">
        <v>1</v>
      </c>
      <c r="O93" s="2" t="s">
        <v>144</v>
      </c>
    </row>
    <row r="94" spans="1:15" x14ac:dyDescent="0.25">
      <c r="A94" s="2" t="s">
        <v>86</v>
      </c>
      <c r="B94" s="18">
        <v>2012</v>
      </c>
      <c r="C94" s="17">
        <v>2009</v>
      </c>
      <c r="D94" s="19">
        <v>2012</v>
      </c>
      <c r="E94" s="20">
        <v>2005</v>
      </c>
      <c r="F94" s="21"/>
      <c r="G94" s="22"/>
      <c r="H94" s="23"/>
      <c r="I94" s="24"/>
      <c r="J94" s="25"/>
      <c r="K94" s="23"/>
      <c r="L94" s="26"/>
      <c r="M94" s="27"/>
      <c r="N94" s="20">
        <v>2010</v>
      </c>
      <c r="O94" s="2" t="s">
        <v>86</v>
      </c>
    </row>
    <row r="95" spans="1:15" x14ac:dyDescent="0.25">
      <c r="A95" s="2" t="s">
        <v>145</v>
      </c>
      <c r="B95" s="18">
        <v>0</v>
      </c>
      <c r="C95" s="17">
        <v>0</v>
      </c>
      <c r="D95" s="19">
        <v>0</v>
      </c>
      <c r="E95" s="20">
        <v>0</v>
      </c>
      <c r="F95" s="21">
        <v>0</v>
      </c>
      <c r="G95" s="22">
        <v>0</v>
      </c>
      <c r="H95" s="23">
        <v>0</v>
      </c>
      <c r="I95" s="24">
        <v>0</v>
      </c>
      <c r="J95" s="25">
        <v>0</v>
      </c>
      <c r="K95" s="23">
        <v>0</v>
      </c>
      <c r="L95" s="26">
        <v>0</v>
      </c>
      <c r="M95" s="27">
        <v>0</v>
      </c>
      <c r="N95" s="20">
        <v>0</v>
      </c>
      <c r="O95" s="2" t="s">
        <v>145</v>
      </c>
    </row>
    <row r="96" spans="1:15" ht="15.75" thickBot="1" x14ac:dyDescent="0.3">
      <c r="A96" s="128" t="s">
        <v>126</v>
      </c>
      <c r="B96" s="89">
        <v>2011</v>
      </c>
      <c r="C96" s="90">
        <v>2012</v>
      </c>
      <c r="D96" s="91">
        <v>2011</v>
      </c>
      <c r="E96" s="92">
        <v>2009</v>
      </c>
      <c r="F96" s="93"/>
      <c r="G96" s="94"/>
      <c r="H96" s="95"/>
      <c r="I96" s="96"/>
      <c r="J96" s="97"/>
      <c r="K96" s="95"/>
      <c r="L96" s="98"/>
      <c r="M96" s="99"/>
      <c r="N96" s="92">
        <v>2013</v>
      </c>
      <c r="O96" s="128" t="s">
        <v>126</v>
      </c>
    </row>
    <row r="97" spans="1:15" ht="15.75" thickTop="1" x14ac:dyDescent="0.25">
      <c r="A97" s="129" t="s">
        <v>146</v>
      </c>
      <c r="B97" s="130">
        <v>1</v>
      </c>
      <c r="C97" s="131">
        <v>1</v>
      </c>
      <c r="D97" s="132">
        <v>0</v>
      </c>
      <c r="E97" s="133">
        <v>0</v>
      </c>
      <c r="F97" s="134">
        <v>0</v>
      </c>
      <c r="G97" s="135">
        <v>0</v>
      </c>
      <c r="H97" s="136">
        <v>0</v>
      </c>
      <c r="I97" s="137">
        <v>0</v>
      </c>
      <c r="J97" s="138">
        <v>0</v>
      </c>
      <c r="K97" s="136">
        <v>0</v>
      </c>
      <c r="L97" s="225">
        <v>0</v>
      </c>
      <c r="M97" s="140">
        <v>0</v>
      </c>
      <c r="N97" s="133">
        <v>0</v>
      </c>
      <c r="O97" s="129" t="s">
        <v>147</v>
      </c>
    </row>
    <row r="98" spans="1:15" x14ac:dyDescent="0.25">
      <c r="A98" s="15" t="s">
        <v>148</v>
      </c>
      <c r="B98" s="16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 t="s">
        <v>148</v>
      </c>
    </row>
    <row r="99" spans="1:15" x14ac:dyDescent="0.25">
      <c r="A99" s="279" t="s">
        <v>149</v>
      </c>
      <c r="B99" s="280">
        <f>SUM(C99:N99)</f>
        <v>5</v>
      </c>
      <c r="C99" s="281">
        <v>5</v>
      </c>
      <c r="D99" s="282">
        <v>0</v>
      </c>
      <c r="E99" s="283">
        <v>0</v>
      </c>
      <c r="F99" s="284">
        <v>0</v>
      </c>
      <c r="G99" s="285">
        <v>0</v>
      </c>
      <c r="H99" s="286">
        <v>0</v>
      </c>
      <c r="I99" s="287">
        <v>0</v>
      </c>
      <c r="J99" s="288">
        <v>0</v>
      </c>
      <c r="K99" s="286">
        <v>0</v>
      </c>
      <c r="L99" s="289">
        <v>0</v>
      </c>
      <c r="M99" s="290">
        <v>0</v>
      </c>
      <c r="N99" s="283">
        <v>0</v>
      </c>
      <c r="O99" s="279" t="s">
        <v>149</v>
      </c>
    </row>
    <row r="100" spans="1:15" x14ac:dyDescent="0.25">
      <c r="A100" s="291" t="s">
        <v>150</v>
      </c>
      <c r="B100" s="269">
        <f>SUM(C100:N100)</f>
        <v>2.1201851851851852</v>
      </c>
      <c r="C100" s="292">
        <v>0.82407407407407407</v>
      </c>
      <c r="D100" s="293">
        <v>0.83333333333333337</v>
      </c>
      <c r="E100" s="294">
        <v>0</v>
      </c>
      <c r="F100" s="295">
        <v>0</v>
      </c>
      <c r="G100" s="296">
        <v>0</v>
      </c>
      <c r="H100" s="297">
        <v>0</v>
      </c>
      <c r="I100" s="298">
        <v>0</v>
      </c>
      <c r="J100" s="299">
        <v>0</v>
      </c>
      <c r="K100" s="297">
        <v>0</v>
      </c>
      <c r="L100" s="300">
        <v>0</v>
      </c>
      <c r="M100" s="301">
        <v>0</v>
      </c>
      <c r="N100" s="294">
        <v>0.46277777777777779</v>
      </c>
      <c r="O100" s="291" t="s">
        <v>150</v>
      </c>
    </row>
    <row r="101" spans="1:15" x14ac:dyDescent="0.25">
      <c r="A101" s="2" t="s">
        <v>151</v>
      </c>
      <c r="B101" s="18">
        <v>10</v>
      </c>
      <c r="C101" s="17">
        <v>6</v>
      </c>
      <c r="D101" s="19">
        <v>10</v>
      </c>
      <c r="E101" s="20">
        <v>0</v>
      </c>
      <c r="F101" s="21">
        <v>0</v>
      </c>
      <c r="G101" s="22">
        <v>0</v>
      </c>
      <c r="H101" s="23">
        <v>0</v>
      </c>
      <c r="I101" s="24">
        <v>0</v>
      </c>
      <c r="J101" s="25">
        <v>0</v>
      </c>
      <c r="K101" s="23">
        <v>0</v>
      </c>
      <c r="L101" s="26">
        <v>0</v>
      </c>
      <c r="M101" s="27">
        <v>1</v>
      </c>
      <c r="N101" s="20">
        <v>3</v>
      </c>
      <c r="O101" s="2" t="s">
        <v>151</v>
      </c>
    </row>
    <row r="102" spans="1:15" x14ac:dyDescent="0.25">
      <c r="A102" s="2" t="s">
        <v>126</v>
      </c>
      <c r="B102" s="18">
        <v>2010</v>
      </c>
      <c r="C102" s="17">
        <v>2010</v>
      </c>
      <c r="D102" s="19">
        <v>2012</v>
      </c>
      <c r="E102" s="20"/>
      <c r="F102" s="21"/>
      <c r="G102" s="22"/>
      <c r="H102" s="23"/>
      <c r="I102" s="24"/>
      <c r="J102" s="25"/>
      <c r="K102" s="23"/>
      <c r="L102" s="26"/>
      <c r="M102" s="27">
        <v>2010</v>
      </c>
      <c r="N102" s="20">
        <v>2010</v>
      </c>
      <c r="O102" s="2" t="s">
        <v>126</v>
      </c>
    </row>
    <row r="103" spans="1:15" x14ac:dyDescent="0.25">
      <c r="A103" s="2" t="s">
        <v>152</v>
      </c>
      <c r="B103" s="18">
        <v>0</v>
      </c>
      <c r="C103" s="17">
        <v>0</v>
      </c>
      <c r="D103" s="19">
        <v>0</v>
      </c>
      <c r="E103" s="20">
        <v>0</v>
      </c>
      <c r="F103" s="21">
        <v>0</v>
      </c>
      <c r="G103" s="22">
        <v>0</v>
      </c>
      <c r="H103" s="23">
        <v>0</v>
      </c>
      <c r="I103" s="24">
        <v>0</v>
      </c>
      <c r="J103" s="25">
        <v>0</v>
      </c>
      <c r="K103" s="23">
        <v>0</v>
      </c>
      <c r="L103" s="26">
        <v>0</v>
      </c>
      <c r="M103" s="27">
        <v>0</v>
      </c>
      <c r="N103" s="20">
        <v>0</v>
      </c>
      <c r="O103" s="2" t="s">
        <v>152</v>
      </c>
    </row>
    <row r="104" spans="1:15" ht="15.75" thickBot="1" x14ac:dyDescent="0.3">
      <c r="A104" s="128" t="s">
        <v>126</v>
      </c>
      <c r="B104" s="89">
        <v>2011</v>
      </c>
      <c r="C104" s="90">
        <v>2012</v>
      </c>
      <c r="D104" s="91">
        <v>2011</v>
      </c>
      <c r="E104" s="92"/>
      <c r="F104" s="93"/>
      <c r="G104" s="94"/>
      <c r="H104" s="95"/>
      <c r="I104" s="96"/>
      <c r="J104" s="97"/>
      <c r="K104" s="95"/>
      <c r="L104" s="98"/>
      <c r="M104" s="99">
        <v>2013</v>
      </c>
      <c r="N104" s="92">
        <v>2013</v>
      </c>
      <c r="O104" s="128" t="s">
        <v>126</v>
      </c>
    </row>
    <row r="105" spans="1:15" ht="15.75" thickTop="1" x14ac:dyDescent="0.25">
      <c r="A105" s="62" t="s">
        <v>153</v>
      </c>
      <c r="B105" s="63">
        <f>SUM(C105:N105)</f>
        <v>8</v>
      </c>
      <c r="C105" s="64">
        <v>5</v>
      </c>
      <c r="D105" s="65">
        <v>1</v>
      </c>
      <c r="E105" s="66">
        <v>2</v>
      </c>
      <c r="F105" s="67">
        <v>0</v>
      </c>
      <c r="G105" s="235">
        <v>0</v>
      </c>
      <c r="H105" s="69">
        <v>0</v>
      </c>
      <c r="I105" s="70">
        <v>0</v>
      </c>
      <c r="J105" s="71">
        <v>0</v>
      </c>
      <c r="K105" s="69">
        <v>0</v>
      </c>
      <c r="L105" s="72">
        <v>0</v>
      </c>
      <c r="M105" s="73">
        <v>0</v>
      </c>
      <c r="N105" s="66">
        <v>0</v>
      </c>
      <c r="O105" s="62" t="s">
        <v>153</v>
      </c>
    </row>
    <row r="106" spans="1:15" x14ac:dyDescent="0.25">
      <c r="A106" s="2" t="s">
        <v>150</v>
      </c>
      <c r="B106" s="18">
        <f>SUM(C106:N106)</f>
        <v>7</v>
      </c>
      <c r="C106" s="17">
        <v>3</v>
      </c>
      <c r="D106" s="19">
        <v>2</v>
      </c>
      <c r="E106" s="20">
        <v>0</v>
      </c>
      <c r="F106" s="21">
        <v>0</v>
      </c>
      <c r="G106" s="22">
        <v>0</v>
      </c>
      <c r="H106" s="23">
        <v>0</v>
      </c>
      <c r="I106" s="24">
        <v>0</v>
      </c>
      <c r="J106" s="25">
        <v>0</v>
      </c>
      <c r="K106" s="23">
        <v>0</v>
      </c>
      <c r="L106" s="26">
        <v>0</v>
      </c>
      <c r="M106" s="27">
        <v>0</v>
      </c>
      <c r="N106" s="20">
        <v>2</v>
      </c>
      <c r="O106" s="2" t="s">
        <v>150</v>
      </c>
    </row>
    <row r="107" spans="1:15" x14ac:dyDescent="0.25">
      <c r="A107" s="2" t="s">
        <v>151</v>
      </c>
      <c r="B107" s="16"/>
      <c r="C107" s="17">
        <v>16</v>
      </c>
      <c r="D107" s="19">
        <v>14</v>
      </c>
      <c r="E107" s="20">
        <v>4</v>
      </c>
      <c r="F107" s="21">
        <v>0</v>
      </c>
      <c r="G107" s="22">
        <v>0</v>
      </c>
      <c r="H107" s="23">
        <v>0</v>
      </c>
      <c r="I107" s="24">
        <v>0</v>
      </c>
      <c r="J107" s="25">
        <v>0</v>
      </c>
      <c r="K107" s="23">
        <v>0</v>
      </c>
      <c r="L107" s="26">
        <v>0</v>
      </c>
      <c r="M107" s="27">
        <v>3</v>
      </c>
      <c r="N107" s="20">
        <v>10</v>
      </c>
      <c r="O107" s="2" t="s">
        <v>151</v>
      </c>
    </row>
    <row r="108" spans="1:15" x14ac:dyDescent="0.25">
      <c r="A108" s="2" t="s">
        <v>126</v>
      </c>
      <c r="B108" s="16"/>
      <c r="C108" s="17">
        <v>1963</v>
      </c>
      <c r="D108" s="19">
        <v>1956</v>
      </c>
      <c r="E108" s="20">
        <v>1971</v>
      </c>
      <c r="F108" s="21"/>
      <c r="G108" s="22"/>
      <c r="H108" s="23"/>
      <c r="I108" s="24"/>
      <c r="J108" s="25"/>
      <c r="K108" s="23"/>
      <c r="L108" s="26"/>
      <c r="M108" s="27" t="s">
        <v>99</v>
      </c>
      <c r="N108" s="20">
        <v>1969</v>
      </c>
      <c r="O108" s="2" t="s">
        <v>126</v>
      </c>
    </row>
    <row r="109" spans="1:15" x14ac:dyDescent="0.25">
      <c r="A109" s="2" t="s">
        <v>152</v>
      </c>
      <c r="B109" s="16"/>
      <c r="C109" s="17">
        <v>0</v>
      </c>
      <c r="D109" s="19">
        <v>0</v>
      </c>
      <c r="E109" s="20">
        <v>0</v>
      </c>
      <c r="F109" s="21">
        <v>0</v>
      </c>
      <c r="G109" s="22">
        <v>0</v>
      </c>
      <c r="H109" s="23">
        <v>0</v>
      </c>
      <c r="I109" s="24">
        <v>0</v>
      </c>
      <c r="J109" s="25">
        <v>0</v>
      </c>
      <c r="K109" s="23">
        <v>0</v>
      </c>
      <c r="L109" s="26">
        <v>0</v>
      </c>
      <c r="M109" s="27">
        <v>0</v>
      </c>
      <c r="N109" s="20">
        <v>0</v>
      </c>
      <c r="O109" s="2" t="s">
        <v>152</v>
      </c>
    </row>
    <row r="110" spans="1:15" x14ac:dyDescent="0.25">
      <c r="A110" s="2" t="s">
        <v>126</v>
      </c>
      <c r="B110" s="16"/>
      <c r="C110" s="17">
        <v>2004</v>
      </c>
      <c r="D110" s="19">
        <v>2011</v>
      </c>
      <c r="E110" s="20">
        <v>2007</v>
      </c>
      <c r="F110" s="21"/>
      <c r="G110" s="22"/>
      <c r="H110" s="23"/>
      <c r="I110" s="24"/>
      <c r="J110" s="25"/>
      <c r="K110" s="23"/>
      <c r="L110" s="26"/>
      <c r="M110" s="27" t="s">
        <v>99</v>
      </c>
      <c r="N110" s="20">
        <v>2013</v>
      </c>
      <c r="O110" s="2" t="s">
        <v>126</v>
      </c>
    </row>
    <row r="111" spans="1:15" x14ac:dyDescent="0.25">
      <c r="A111" s="15" t="s">
        <v>337</v>
      </c>
      <c r="B111" s="16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 t="s">
        <v>338</v>
      </c>
    </row>
    <row r="112" spans="1:15" x14ac:dyDescent="0.25">
      <c r="A112" s="279" t="s">
        <v>339</v>
      </c>
      <c r="B112" s="280">
        <f>SUM(C112:N112)</f>
        <v>99</v>
      </c>
      <c r="C112" s="281">
        <v>0</v>
      </c>
      <c r="D112" s="282">
        <v>0</v>
      </c>
      <c r="E112" s="283">
        <v>0</v>
      </c>
      <c r="F112" s="284">
        <v>3</v>
      </c>
      <c r="G112" s="285">
        <v>3</v>
      </c>
      <c r="H112" s="286">
        <v>16</v>
      </c>
      <c r="I112" s="287">
        <v>29</v>
      </c>
      <c r="J112" s="288">
        <v>28</v>
      </c>
      <c r="K112" s="286">
        <v>15</v>
      </c>
      <c r="L112" s="289">
        <v>5</v>
      </c>
      <c r="M112" s="290">
        <v>0</v>
      </c>
      <c r="N112" s="283">
        <v>0</v>
      </c>
      <c r="O112" s="279" t="s">
        <v>339</v>
      </c>
    </row>
    <row r="113" spans="1:15" x14ac:dyDescent="0.25">
      <c r="A113" s="291" t="s">
        <v>340</v>
      </c>
      <c r="B113" s="269">
        <f>SUM(C113:N113)</f>
        <v>111.66666666666667</v>
      </c>
      <c r="C113" s="292">
        <v>0</v>
      </c>
      <c r="D113" s="293">
        <v>0</v>
      </c>
      <c r="E113" s="294">
        <v>0.91666666666666663</v>
      </c>
      <c r="F113" s="295">
        <v>6.083333333333333</v>
      </c>
      <c r="G113" s="296">
        <v>11.416666666666666</v>
      </c>
      <c r="H113" s="297">
        <v>20.166666666666668</v>
      </c>
      <c r="I113" s="298">
        <v>25.75</v>
      </c>
      <c r="J113" s="299">
        <v>27.166666666666668</v>
      </c>
      <c r="K113" s="297">
        <v>16.499999999999996</v>
      </c>
      <c r="L113" s="300">
        <v>3.6666666666666665</v>
      </c>
      <c r="M113" s="301">
        <v>0</v>
      </c>
      <c r="N113" s="294">
        <v>0</v>
      </c>
      <c r="O113" s="291" t="s">
        <v>340</v>
      </c>
    </row>
    <row r="114" spans="1:15" x14ac:dyDescent="0.25">
      <c r="A114" s="2" t="s">
        <v>341</v>
      </c>
      <c r="B114" s="18">
        <v>123</v>
      </c>
      <c r="C114" s="17">
        <v>0</v>
      </c>
      <c r="D114" s="19">
        <v>0</v>
      </c>
      <c r="E114" s="20">
        <v>6</v>
      </c>
      <c r="F114" s="21">
        <v>16</v>
      </c>
      <c r="G114" s="22">
        <v>21</v>
      </c>
      <c r="H114" s="23">
        <v>25</v>
      </c>
      <c r="I114" s="24">
        <v>31</v>
      </c>
      <c r="J114" s="25">
        <v>31</v>
      </c>
      <c r="K114" s="23">
        <v>29</v>
      </c>
      <c r="L114" s="26">
        <v>11</v>
      </c>
      <c r="M114" s="27">
        <v>0</v>
      </c>
      <c r="N114" s="20">
        <v>0</v>
      </c>
      <c r="O114" s="2" t="s">
        <v>341</v>
      </c>
    </row>
    <row r="115" spans="1:15" x14ac:dyDescent="0.25">
      <c r="A115" s="2" t="s">
        <v>86</v>
      </c>
      <c r="B115" s="18">
        <v>2011</v>
      </c>
      <c r="C115" s="17"/>
      <c r="D115" s="19"/>
      <c r="E115" s="20">
        <v>2012</v>
      </c>
      <c r="F115" s="21">
        <v>2011</v>
      </c>
      <c r="G115" s="22">
        <v>2008</v>
      </c>
      <c r="H115" s="23">
        <v>2003</v>
      </c>
      <c r="I115" s="24">
        <v>2010</v>
      </c>
      <c r="J115" s="25">
        <v>2009</v>
      </c>
      <c r="K115" s="23">
        <v>2006</v>
      </c>
      <c r="L115" s="26">
        <v>2005</v>
      </c>
      <c r="M115" s="27"/>
      <c r="N115" s="20"/>
      <c r="O115" s="2" t="s">
        <v>86</v>
      </c>
    </row>
    <row r="116" spans="1:15" x14ac:dyDescent="0.25">
      <c r="A116" s="2" t="s">
        <v>342</v>
      </c>
      <c r="B116" s="18">
        <v>108</v>
      </c>
      <c r="C116" s="17">
        <v>0</v>
      </c>
      <c r="D116" s="19">
        <v>0</v>
      </c>
      <c r="E116" s="20">
        <v>0</v>
      </c>
      <c r="F116" s="21">
        <v>0</v>
      </c>
      <c r="G116" s="22">
        <v>3</v>
      </c>
      <c r="H116" s="23">
        <v>15</v>
      </c>
      <c r="I116" s="24">
        <v>21</v>
      </c>
      <c r="J116" s="25">
        <v>23</v>
      </c>
      <c r="K116" s="23">
        <v>4</v>
      </c>
      <c r="L116" s="26">
        <v>0</v>
      </c>
      <c r="M116" s="27">
        <v>0</v>
      </c>
      <c r="N116" s="20">
        <v>0</v>
      </c>
      <c r="O116" s="2" t="s">
        <v>342</v>
      </c>
    </row>
    <row r="117" spans="1:15" x14ac:dyDescent="0.25">
      <c r="A117" s="2" t="s">
        <v>86</v>
      </c>
      <c r="B117" s="18">
        <v>2004</v>
      </c>
      <c r="C117" s="17"/>
      <c r="D117" s="19"/>
      <c r="E117" s="20">
        <v>2009</v>
      </c>
      <c r="F117" s="21">
        <v>2012</v>
      </c>
      <c r="G117" s="22">
        <v>2013</v>
      </c>
      <c r="H117" s="23">
        <v>2002</v>
      </c>
      <c r="I117" s="24">
        <v>2004</v>
      </c>
      <c r="J117" s="25">
        <v>2006</v>
      </c>
      <c r="K117" s="23">
        <v>2001</v>
      </c>
      <c r="L117" s="26">
        <v>2007</v>
      </c>
      <c r="M117" s="27"/>
      <c r="N117" s="20"/>
      <c r="O117" s="2" t="s">
        <v>86</v>
      </c>
    </row>
    <row r="118" spans="1:15" x14ac:dyDescent="0.25">
      <c r="A118" s="2" t="s">
        <v>343</v>
      </c>
      <c r="B118" s="102">
        <v>41378</v>
      </c>
      <c r="C118" s="17"/>
      <c r="D118" s="19"/>
      <c r="E118" s="20"/>
      <c r="F118" s="21"/>
      <c r="G118" s="22"/>
      <c r="H118" s="23"/>
      <c r="I118" s="24"/>
      <c r="J118" s="25"/>
      <c r="K118" s="23"/>
      <c r="L118" s="26"/>
      <c r="M118" s="27"/>
      <c r="N118" s="20"/>
      <c r="O118" s="2"/>
    </row>
    <row r="119" spans="1:15" x14ac:dyDescent="0.25">
      <c r="A119" s="2" t="s">
        <v>344</v>
      </c>
      <c r="B119" s="39">
        <v>40983</v>
      </c>
      <c r="C119" s="17"/>
      <c r="D119" s="19"/>
      <c r="E119" s="20"/>
      <c r="F119" s="21"/>
      <c r="G119" s="22"/>
      <c r="H119" s="23"/>
      <c r="I119" s="24"/>
      <c r="J119" s="25"/>
      <c r="K119" s="23"/>
      <c r="L119" s="26"/>
      <c r="M119" s="27"/>
      <c r="N119" s="20"/>
      <c r="O119" s="2"/>
    </row>
    <row r="120" spans="1:15" x14ac:dyDescent="0.25">
      <c r="A120" s="2" t="s">
        <v>345</v>
      </c>
      <c r="B120" s="39">
        <v>39560</v>
      </c>
      <c r="C120" s="17"/>
      <c r="D120" s="19"/>
      <c r="E120" s="20"/>
      <c r="F120" s="21"/>
      <c r="G120" s="22"/>
      <c r="H120" s="23"/>
      <c r="I120" s="24"/>
      <c r="J120" s="25"/>
      <c r="K120" s="23"/>
      <c r="L120" s="26"/>
      <c r="M120" s="27"/>
      <c r="N120" s="20"/>
      <c r="O120" s="2"/>
    </row>
    <row r="121" spans="1:15" x14ac:dyDescent="0.25">
      <c r="A121" s="2" t="s">
        <v>346</v>
      </c>
      <c r="B121" s="102">
        <v>41573</v>
      </c>
      <c r="C121" s="17"/>
      <c r="D121" s="19"/>
      <c r="E121" s="20"/>
      <c r="F121" s="21"/>
      <c r="G121" s="22"/>
      <c r="H121" s="23"/>
      <c r="I121" s="24"/>
      <c r="J121" s="25"/>
      <c r="K121" s="23"/>
      <c r="L121" s="26"/>
      <c r="M121" s="27"/>
      <c r="N121" s="20"/>
      <c r="O121" s="2"/>
    </row>
    <row r="122" spans="1:15" x14ac:dyDescent="0.25">
      <c r="A122" s="2" t="s">
        <v>347</v>
      </c>
      <c r="B122" s="39">
        <v>39348</v>
      </c>
      <c r="C122" s="17"/>
      <c r="D122" s="19"/>
      <c r="E122" s="20"/>
      <c r="F122" s="21"/>
      <c r="G122" s="22"/>
      <c r="H122" s="23"/>
      <c r="I122" s="24"/>
      <c r="J122" s="25"/>
      <c r="K122" s="23"/>
      <c r="L122" s="26"/>
      <c r="M122" s="27"/>
      <c r="N122" s="20"/>
      <c r="O122" s="2"/>
    </row>
    <row r="123" spans="1:15" x14ac:dyDescent="0.25">
      <c r="A123" s="103" t="s">
        <v>348</v>
      </c>
      <c r="B123" s="104">
        <v>38655</v>
      </c>
      <c r="C123" s="105"/>
      <c r="D123" s="106"/>
      <c r="E123" s="107"/>
      <c r="F123" s="108"/>
      <c r="G123" s="109"/>
      <c r="H123" s="110"/>
      <c r="I123" s="111"/>
      <c r="J123" s="112"/>
      <c r="K123" s="110"/>
      <c r="L123" s="113"/>
      <c r="M123" s="114"/>
      <c r="N123" s="107"/>
      <c r="O123" s="103"/>
    </row>
    <row r="124" spans="1:15" x14ac:dyDescent="0.25">
      <c r="A124" s="15" t="s">
        <v>154</v>
      </c>
      <c r="B124" s="16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 t="s">
        <v>154</v>
      </c>
    </row>
    <row r="125" spans="1:15" x14ac:dyDescent="0.25">
      <c r="A125" s="279" t="s">
        <v>155</v>
      </c>
      <c r="B125" s="280">
        <f>SUM(C125:N125)</f>
        <v>43</v>
      </c>
      <c r="C125" s="281">
        <v>0</v>
      </c>
      <c r="D125" s="282">
        <v>0</v>
      </c>
      <c r="E125" s="283">
        <v>0</v>
      </c>
      <c r="F125" s="284">
        <v>1</v>
      </c>
      <c r="G125" s="285">
        <v>0</v>
      </c>
      <c r="H125" s="286">
        <v>3</v>
      </c>
      <c r="I125" s="287">
        <v>23</v>
      </c>
      <c r="J125" s="288">
        <v>13</v>
      </c>
      <c r="K125" s="286">
        <v>3</v>
      </c>
      <c r="L125" s="289">
        <v>0</v>
      </c>
      <c r="M125" s="290">
        <v>0</v>
      </c>
      <c r="N125" s="283">
        <v>0</v>
      </c>
      <c r="O125" s="279" t="s">
        <v>155</v>
      </c>
    </row>
    <row r="126" spans="1:15" x14ac:dyDescent="0.25">
      <c r="A126" s="291" t="s">
        <v>156</v>
      </c>
      <c r="B126" s="269">
        <f>SUM(C126:N126)</f>
        <v>33.75</v>
      </c>
      <c r="C126" s="292">
        <v>0</v>
      </c>
      <c r="D126" s="293">
        <v>0</v>
      </c>
      <c r="E126" s="294">
        <v>0</v>
      </c>
      <c r="F126" s="295">
        <v>0.91666666666666663</v>
      </c>
      <c r="G126" s="296">
        <v>3.5</v>
      </c>
      <c r="H126" s="297">
        <v>5.833333333333333</v>
      </c>
      <c r="I126" s="298">
        <v>10.166666666666666</v>
      </c>
      <c r="J126" s="299">
        <v>9.1666666666666661</v>
      </c>
      <c r="K126" s="297">
        <v>3.8333333333333335</v>
      </c>
      <c r="L126" s="300">
        <v>0.33333333333333331</v>
      </c>
      <c r="M126" s="301">
        <v>0</v>
      </c>
      <c r="N126" s="294">
        <v>0</v>
      </c>
      <c r="O126" s="291" t="s">
        <v>156</v>
      </c>
    </row>
    <row r="127" spans="1:15" x14ac:dyDescent="0.25">
      <c r="A127" s="2" t="s">
        <v>157</v>
      </c>
      <c r="B127" s="18">
        <v>47</v>
      </c>
      <c r="C127" s="17">
        <v>0</v>
      </c>
      <c r="D127" s="19">
        <v>0</v>
      </c>
      <c r="E127" s="20">
        <v>0</v>
      </c>
      <c r="F127" s="21">
        <v>6</v>
      </c>
      <c r="G127" s="22">
        <v>7</v>
      </c>
      <c r="H127" s="23">
        <v>11</v>
      </c>
      <c r="I127" s="24">
        <v>26</v>
      </c>
      <c r="J127" s="25">
        <v>16</v>
      </c>
      <c r="K127" s="23">
        <v>9</v>
      </c>
      <c r="L127" s="26">
        <v>3</v>
      </c>
      <c r="M127" s="27">
        <v>0</v>
      </c>
      <c r="N127" s="20">
        <v>0</v>
      </c>
      <c r="O127" s="2" t="s">
        <v>157</v>
      </c>
    </row>
    <row r="128" spans="1:15" x14ac:dyDescent="0.25">
      <c r="A128" s="2" t="s">
        <v>86</v>
      </c>
      <c r="B128" s="18">
        <v>2006</v>
      </c>
      <c r="C128" s="17"/>
      <c r="D128" s="19"/>
      <c r="E128" s="20"/>
      <c r="F128" s="21">
        <v>2011</v>
      </c>
      <c r="G128" s="22">
        <v>2008</v>
      </c>
      <c r="H128" s="23">
        <v>2010</v>
      </c>
      <c r="I128" s="24">
        <v>2006</v>
      </c>
      <c r="J128" s="25">
        <v>2009</v>
      </c>
      <c r="K128" s="23">
        <v>2006</v>
      </c>
      <c r="L128" s="26">
        <v>2011</v>
      </c>
      <c r="M128" s="27"/>
      <c r="N128" s="20"/>
      <c r="O128" s="2" t="s">
        <v>86</v>
      </c>
    </row>
    <row r="129" spans="1:15" x14ac:dyDescent="0.25">
      <c r="A129" s="2" t="s">
        <v>158</v>
      </c>
      <c r="B129" s="18">
        <v>15</v>
      </c>
      <c r="C129" s="17">
        <v>0</v>
      </c>
      <c r="D129" s="19">
        <v>0</v>
      </c>
      <c r="E129" s="20">
        <v>0</v>
      </c>
      <c r="F129" s="21">
        <v>0</v>
      </c>
      <c r="G129" s="22">
        <v>0</v>
      </c>
      <c r="H129" s="23">
        <v>2</v>
      </c>
      <c r="I129" s="24">
        <v>4</v>
      </c>
      <c r="J129" s="25">
        <v>2</v>
      </c>
      <c r="K129" s="23">
        <v>0</v>
      </c>
      <c r="L129" s="26">
        <v>0</v>
      </c>
      <c r="M129" s="27">
        <v>0</v>
      </c>
      <c r="N129" s="20">
        <v>0</v>
      </c>
      <c r="O129" s="2" t="s">
        <v>158</v>
      </c>
    </row>
    <row r="130" spans="1:15" x14ac:dyDescent="0.25">
      <c r="A130" s="2" t="s">
        <v>86</v>
      </c>
      <c r="B130" s="18">
        <v>2007</v>
      </c>
      <c r="C130" s="17"/>
      <c r="D130" s="19"/>
      <c r="E130" s="20"/>
      <c r="F130" s="21">
        <v>2012</v>
      </c>
      <c r="G130" s="22">
        <v>2013</v>
      </c>
      <c r="H130" s="23">
        <v>2012</v>
      </c>
      <c r="I130" s="24">
        <v>2011</v>
      </c>
      <c r="J130" s="25">
        <v>2006</v>
      </c>
      <c r="K130" s="23">
        <v>2007</v>
      </c>
      <c r="L130" s="26">
        <v>2013</v>
      </c>
      <c r="M130" s="27"/>
      <c r="N130" s="20"/>
      <c r="O130" s="2" t="s">
        <v>86</v>
      </c>
    </row>
    <row r="131" spans="1:15" x14ac:dyDescent="0.25">
      <c r="A131" s="2" t="s">
        <v>159</v>
      </c>
      <c r="B131" s="102">
        <v>41385</v>
      </c>
      <c r="C131" s="17"/>
      <c r="D131" s="19"/>
      <c r="E131" s="20"/>
      <c r="F131" s="21"/>
      <c r="G131" s="22"/>
      <c r="H131" s="23"/>
      <c r="I131" s="24"/>
      <c r="J131" s="25"/>
      <c r="K131" s="23"/>
      <c r="L131" s="26"/>
      <c r="M131" s="27"/>
      <c r="N131" s="20"/>
      <c r="O131" s="2"/>
    </row>
    <row r="132" spans="1:15" x14ac:dyDescent="0.25">
      <c r="A132" s="2" t="s">
        <v>160</v>
      </c>
      <c r="B132" s="39">
        <v>39186</v>
      </c>
      <c r="C132" s="17"/>
      <c r="D132" s="19"/>
      <c r="E132" s="20"/>
      <c r="F132" s="21"/>
      <c r="G132" s="22"/>
      <c r="H132" s="23"/>
      <c r="I132" s="24"/>
      <c r="J132" s="25"/>
      <c r="K132" s="23"/>
      <c r="L132" s="26"/>
      <c r="M132" s="27"/>
      <c r="N132" s="20"/>
      <c r="O132" s="2"/>
    </row>
    <row r="133" spans="1:15" x14ac:dyDescent="0.25">
      <c r="A133" s="2" t="s">
        <v>161</v>
      </c>
      <c r="B133" s="39">
        <v>38876</v>
      </c>
      <c r="C133" s="17"/>
      <c r="D133" s="19"/>
      <c r="E133" s="20"/>
      <c r="F133" s="21"/>
      <c r="G133" s="22"/>
      <c r="H133" s="23"/>
      <c r="I133" s="24"/>
      <c r="J133" s="25"/>
      <c r="K133" s="23"/>
      <c r="L133" s="26"/>
      <c r="M133" s="27"/>
      <c r="N133" s="20"/>
      <c r="O133" s="2"/>
    </row>
    <row r="134" spans="1:15" x14ac:dyDescent="0.25">
      <c r="A134" s="2" t="s">
        <v>162</v>
      </c>
      <c r="B134" s="102">
        <v>41522</v>
      </c>
      <c r="C134" s="17"/>
      <c r="D134" s="19"/>
      <c r="E134" s="20"/>
      <c r="F134" s="21"/>
      <c r="G134" s="22"/>
      <c r="H134" s="23"/>
      <c r="I134" s="24"/>
      <c r="J134" s="25"/>
      <c r="K134" s="23"/>
      <c r="L134" s="26"/>
      <c r="M134" s="27"/>
      <c r="N134" s="20"/>
      <c r="O134" s="2"/>
    </row>
    <row r="135" spans="1:15" x14ac:dyDescent="0.25">
      <c r="A135" s="2" t="s">
        <v>163</v>
      </c>
      <c r="B135" s="39">
        <v>39299</v>
      </c>
      <c r="C135" s="17"/>
      <c r="D135" s="19"/>
      <c r="E135" s="20"/>
      <c r="F135" s="21"/>
      <c r="G135" s="22"/>
      <c r="H135" s="23"/>
      <c r="I135" s="24"/>
      <c r="J135" s="25"/>
      <c r="K135" s="23"/>
      <c r="L135" s="26"/>
      <c r="M135" s="27"/>
      <c r="N135" s="20"/>
      <c r="O135" s="2"/>
    </row>
    <row r="136" spans="1:15" ht="15.75" thickBot="1" x14ac:dyDescent="0.3">
      <c r="A136" s="103" t="s">
        <v>164</v>
      </c>
      <c r="B136" s="104">
        <v>37177</v>
      </c>
      <c r="C136" s="105"/>
      <c r="D136" s="106"/>
      <c r="E136" s="107"/>
      <c r="F136" s="108"/>
      <c r="G136" s="109"/>
      <c r="H136" s="110"/>
      <c r="I136" s="111"/>
      <c r="J136" s="112"/>
      <c r="K136" s="110"/>
      <c r="L136" s="113"/>
      <c r="M136" s="114"/>
      <c r="N136" s="107"/>
      <c r="O136" s="103"/>
    </row>
    <row r="137" spans="1:15" ht="15.75" thickTop="1" x14ac:dyDescent="0.25">
      <c r="A137" s="62" t="s">
        <v>386</v>
      </c>
      <c r="B137" s="63">
        <f>SUM(C137:N137)</f>
        <v>30</v>
      </c>
      <c r="C137" s="64">
        <v>0</v>
      </c>
      <c r="D137" s="65">
        <v>0</v>
      </c>
      <c r="E137" s="66">
        <v>0</v>
      </c>
      <c r="F137" s="67">
        <v>0</v>
      </c>
      <c r="G137" s="68">
        <v>0</v>
      </c>
      <c r="H137" s="69">
        <v>2</v>
      </c>
      <c r="I137" s="70">
        <v>19</v>
      </c>
      <c r="J137" s="71">
        <v>6</v>
      </c>
      <c r="K137" s="69">
        <v>3</v>
      </c>
      <c r="L137" s="72">
        <v>0</v>
      </c>
      <c r="M137" s="73">
        <v>0</v>
      </c>
      <c r="N137" s="66">
        <v>0</v>
      </c>
      <c r="O137" s="62" t="s">
        <v>386</v>
      </c>
    </row>
    <row r="138" spans="1:15" x14ac:dyDescent="0.25">
      <c r="A138" s="115" t="s">
        <v>156</v>
      </c>
      <c r="B138" s="116">
        <f>SUM(C138:N138)</f>
        <v>22.75</v>
      </c>
      <c r="C138" s="117">
        <v>0</v>
      </c>
      <c r="D138" s="118">
        <v>0</v>
      </c>
      <c r="E138" s="119">
        <v>0</v>
      </c>
      <c r="F138" s="120">
        <v>0</v>
      </c>
      <c r="G138" s="121">
        <v>1.25</v>
      </c>
      <c r="H138" s="122">
        <v>3</v>
      </c>
      <c r="I138" s="123">
        <v>5.5</v>
      </c>
      <c r="J138" s="124">
        <v>8.25</v>
      </c>
      <c r="K138" s="122">
        <v>4.75</v>
      </c>
      <c r="L138" s="125">
        <v>0</v>
      </c>
      <c r="M138" s="126">
        <v>0</v>
      </c>
      <c r="N138" s="119">
        <v>0</v>
      </c>
      <c r="O138" s="115" t="s">
        <v>156</v>
      </c>
    </row>
    <row r="139" spans="1:15" x14ac:dyDescent="0.25">
      <c r="A139" s="36" t="s">
        <v>157</v>
      </c>
      <c r="B139" s="141"/>
      <c r="C139" s="142">
        <v>0</v>
      </c>
      <c r="D139" s="143">
        <v>0</v>
      </c>
      <c r="E139" s="144">
        <v>0</v>
      </c>
      <c r="F139" s="145">
        <v>3</v>
      </c>
      <c r="G139" s="146">
        <v>8</v>
      </c>
      <c r="H139" s="147">
        <v>12</v>
      </c>
      <c r="I139" s="148">
        <v>21</v>
      </c>
      <c r="J139" s="149">
        <v>26</v>
      </c>
      <c r="K139" s="147">
        <v>13</v>
      </c>
      <c r="L139" s="150">
        <v>4</v>
      </c>
      <c r="M139" s="151"/>
      <c r="N139" s="144">
        <v>0</v>
      </c>
      <c r="O139" s="36" t="s">
        <v>157</v>
      </c>
    </row>
    <row r="140" spans="1:15" x14ac:dyDescent="0.25">
      <c r="A140" s="36" t="s">
        <v>86</v>
      </c>
      <c r="B140" s="141"/>
      <c r="C140" s="142"/>
      <c r="D140" s="143"/>
      <c r="E140" s="144"/>
      <c r="F140" s="145">
        <v>1945</v>
      </c>
      <c r="G140" s="146">
        <v>1945</v>
      </c>
      <c r="H140" s="147">
        <v>1976</v>
      </c>
      <c r="I140" s="148">
        <v>2006</v>
      </c>
      <c r="J140" s="149">
        <v>1947</v>
      </c>
      <c r="K140" s="147">
        <v>1959</v>
      </c>
      <c r="L140" s="150">
        <v>1959</v>
      </c>
      <c r="M140" s="151"/>
      <c r="N140" s="144"/>
      <c r="O140" s="36" t="s">
        <v>86</v>
      </c>
    </row>
    <row r="141" spans="1:15" x14ac:dyDescent="0.25">
      <c r="A141" s="36" t="s">
        <v>158</v>
      </c>
      <c r="B141" s="141"/>
      <c r="C141" s="142">
        <v>0</v>
      </c>
      <c r="D141" s="143">
        <v>0</v>
      </c>
      <c r="E141" s="144">
        <v>0</v>
      </c>
      <c r="F141" s="145">
        <v>0</v>
      </c>
      <c r="G141" s="146">
        <v>0</v>
      </c>
      <c r="H141" s="147">
        <v>0</v>
      </c>
      <c r="I141" s="148">
        <v>0</v>
      </c>
      <c r="J141" s="149">
        <v>0</v>
      </c>
      <c r="K141" s="147">
        <v>0</v>
      </c>
      <c r="L141" s="150">
        <v>0</v>
      </c>
      <c r="M141" s="151"/>
      <c r="N141" s="144">
        <v>0</v>
      </c>
      <c r="O141" s="36" t="s">
        <v>158</v>
      </c>
    </row>
    <row r="142" spans="1:15" x14ac:dyDescent="0.25">
      <c r="A142" s="152" t="s">
        <v>86</v>
      </c>
      <c r="B142" s="141"/>
      <c r="C142" s="142"/>
      <c r="D142" s="143"/>
      <c r="E142" s="144"/>
      <c r="F142" s="145">
        <v>2007</v>
      </c>
      <c r="G142" s="146">
        <v>2013</v>
      </c>
      <c r="H142" s="147" t="s">
        <v>99</v>
      </c>
      <c r="I142" s="148" t="s">
        <v>99</v>
      </c>
      <c r="J142" s="149">
        <v>2006</v>
      </c>
      <c r="K142" s="147">
        <v>2007</v>
      </c>
      <c r="L142" s="150">
        <v>2013</v>
      </c>
      <c r="M142" s="151"/>
      <c r="N142" s="144"/>
      <c r="O142" s="152" t="s">
        <v>86</v>
      </c>
    </row>
    <row r="143" spans="1:15" x14ac:dyDescent="0.25">
      <c r="A143" s="15" t="s">
        <v>166</v>
      </c>
      <c r="B143" s="16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 t="s">
        <v>166</v>
      </c>
    </row>
    <row r="144" spans="1:15" x14ac:dyDescent="0.25">
      <c r="A144" s="279" t="s">
        <v>167</v>
      </c>
      <c r="B144" s="280">
        <f>SUM(C144:N144)</f>
        <v>8</v>
      </c>
      <c r="C144" s="281">
        <v>0</v>
      </c>
      <c r="D144" s="282">
        <v>0</v>
      </c>
      <c r="E144" s="283">
        <v>0</v>
      </c>
      <c r="F144" s="284">
        <v>0</v>
      </c>
      <c r="G144" s="285">
        <v>0</v>
      </c>
      <c r="H144" s="286">
        <v>0</v>
      </c>
      <c r="I144" s="287">
        <v>3</v>
      </c>
      <c r="J144" s="288">
        <v>3</v>
      </c>
      <c r="K144" s="286">
        <v>2</v>
      </c>
      <c r="L144" s="289">
        <v>0</v>
      </c>
      <c r="M144" s="290">
        <v>0</v>
      </c>
      <c r="N144" s="283">
        <v>0</v>
      </c>
      <c r="O144" s="279" t="s">
        <v>167</v>
      </c>
    </row>
    <row r="145" spans="1:15" x14ac:dyDescent="0.25">
      <c r="A145" s="291" t="s">
        <v>168</v>
      </c>
      <c r="B145" s="269">
        <f>SUM(C145:N145)</f>
        <v>7.5</v>
      </c>
      <c r="C145" s="292">
        <v>0</v>
      </c>
      <c r="D145" s="293">
        <v>0</v>
      </c>
      <c r="E145" s="294">
        <v>0</v>
      </c>
      <c r="F145" s="295">
        <v>0</v>
      </c>
      <c r="G145" s="296">
        <v>8.3333333333333329E-2</v>
      </c>
      <c r="H145" s="297">
        <v>1.5833333333333333</v>
      </c>
      <c r="I145" s="298">
        <v>2.9166666666666665</v>
      </c>
      <c r="J145" s="299">
        <v>2.5</v>
      </c>
      <c r="K145" s="297">
        <v>0.41666666666666669</v>
      </c>
      <c r="L145" s="300">
        <v>0</v>
      </c>
      <c r="M145" s="301">
        <v>0</v>
      </c>
      <c r="N145" s="294">
        <v>0</v>
      </c>
      <c r="O145" s="291" t="s">
        <v>168</v>
      </c>
    </row>
    <row r="146" spans="1:15" x14ac:dyDescent="0.25">
      <c r="A146" s="2" t="s">
        <v>169</v>
      </c>
      <c r="B146" s="18">
        <v>16</v>
      </c>
      <c r="C146" s="17">
        <v>0</v>
      </c>
      <c r="D146" s="19">
        <v>0</v>
      </c>
      <c r="E146" s="20">
        <v>0</v>
      </c>
      <c r="F146" s="21">
        <v>0</v>
      </c>
      <c r="G146" s="22">
        <v>1</v>
      </c>
      <c r="H146" s="23">
        <v>4</v>
      </c>
      <c r="I146" s="24">
        <v>13</v>
      </c>
      <c r="J146" s="25">
        <v>10</v>
      </c>
      <c r="K146" s="23">
        <v>2</v>
      </c>
      <c r="L146" s="26">
        <v>0</v>
      </c>
      <c r="M146" s="27">
        <v>0</v>
      </c>
      <c r="N146" s="20">
        <v>0</v>
      </c>
      <c r="O146" s="2" t="s">
        <v>169</v>
      </c>
    </row>
    <row r="147" spans="1:15" x14ac:dyDescent="0.25">
      <c r="A147" s="2" t="s">
        <v>86</v>
      </c>
      <c r="B147" s="18">
        <v>2006</v>
      </c>
      <c r="C147" s="17"/>
      <c r="D147" s="19"/>
      <c r="E147" s="20"/>
      <c r="F147" s="21"/>
      <c r="G147" s="22">
        <v>2005</v>
      </c>
      <c r="H147" s="23">
        <v>2005</v>
      </c>
      <c r="I147" s="24">
        <v>2006</v>
      </c>
      <c r="J147" s="25">
        <v>2003</v>
      </c>
      <c r="K147" s="23">
        <v>2013</v>
      </c>
      <c r="L147" s="26"/>
      <c r="M147" s="27"/>
      <c r="N147" s="20"/>
      <c r="O147" s="2" t="s">
        <v>86</v>
      </c>
    </row>
    <row r="148" spans="1:15" x14ac:dyDescent="0.25">
      <c r="A148" s="2" t="s">
        <v>170</v>
      </c>
      <c r="B148" s="18">
        <v>2</v>
      </c>
      <c r="C148" s="17">
        <v>0</v>
      </c>
      <c r="D148" s="19">
        <v>0</v>
      </c>
      <c r="E148" s="20">
        <v>0</v>
      </c>
      <c r="F148" s="21">
        <v>0</v>
      </c>
      <c r="G148" s="22">
        <v>0</v>
      </c>
      <c r="H148" s="23">
        <v>0</v>
      </c>
      <c r="I148" s="24">
        <v>0</v>
      </c>
      <c r="J148" s="25">
        <v>0</v>
      </c>
      <c r="K148" s="23">
        <v>0</v>
      </c>
      <c r="L148" s="26">
        <v>0</v>
      </c>
      <c r="M148" s="27">
        <v>0</v>
      </c>
      <c r="N148" s="20">
        <v>0</v>
      </c>
      <c r="O148" s="2" t="s">
        <v>170</v>
      </c>
    </row>
    <row r="149" spans="1:15" x14ac:dyDescent="0.25">
      <c r="A149" s="128" t="s">
        <v>86</v>
      </c>
      <c r="B149" s="89">
        <v>2007</v>
      </c>
      <c r="C149" s="90"/>
      <c r="D149" s="91"/>
      <c r="E149" s="92"/>
      <c r="F149" s="93"/>
      <c r="G149" s="94">
        <v>2013</v>
      </c>
      <c r="H149" s="95">
        <v>2013</v>
      </c>
      <c r="I149" s="96">
        <v>2005</v>
      </c>
      <c r="J149" s="97">
        <v>2011</v>
      </c>
      <c r="K149" s="95">
        <v>2010</v>
      </c>
      <c r="L149" s="98"/>
      <c r="M149" s="99"/>
      <c r="N149" s="92"/>
      <c r="O149" s="128" t="s">
        <v>86</v>
      </c>
    </row>
    <row r="150" spans="1:15" x14ac:dyDescent="0.25">
      <c r="A150" s="2" t="s">
        <v>171</v>
      </c>
      <c r="B150" s="102">
        <v>41474</v>
      </c>
      <c r="C150" s="17"/>
      <c r="D150" s="19"/>
      <c r="E150" s="20"/>
      <c r="F150" s="21"/>
      <c r="G150" s="22"/>
      <c r="H150" s="23"/>
      <c r="I150" s="24"/>
      <c r="J150" s="25"/>
      <c r="K150" s="23"/>
      <c r="L150" s="26"/>
      <c r="M150" s="27"/>
      <c r="N150" s="20"/>
      <c r="O150" s="2"/>
    </row>
    <row r="151" spans="1:15" x14ac:dyDescent="0.25">
      <c r="A151" s="2" t="s">
        <v>172</v>
      </c>
      <c r="B151" s="39">
        <v>38499</v>
      </c>
      <c r="C151" s="17"/>
      <c r="D151" s="19"/>
      <c r="E151" s="20"/>
      <c r="F151" s="21"/>
      <c r="G151" s="22"/>
      <c r="H151" s="23"/>
      <c r="I151" s="24"/>
      <c r="J151" s="25"/>
      <c r="K151" s="23"/>
      <c r="L151" s="26"/>
      <c r="M151" s="27"/>
      <c r="N151" s="20"/>
      <c r="O151" s="2"/>
    </row>
    <row r="152" spans="1:15" x14ac:dyDescent="0.25">
      <c r="A152" s="2" t="s">
        <v>173</v>
      </c>
      <c r="B152" s="39">
        <v>39657</v>
      </c>
      <c r="C152" s="17"/>
      <c r="D152" s="19"/>
      <c r="E152" s="20"/>
      <c r="F152" s="21"/>
      <c r="G152" s="22"/>
      <c r="H152" s="23"/>
      <c r="I152" s="24"/>
      <c r="J152" s="25"/>
      <c r="K152" s="23"/>
      <c r="L152" s="26"/>
      <c r="M152" s="27"/>
      <c r="N152" s="20"/>
      <c r="O152" s="2"/>
    </row>
    <row r="153" spans="1:15" x14ac:dyDescent="0.25">
      <c r="A153" s="2" t="s">
        <v>174</v>
      </c>
      <c r="B153" s="102">
        <v>41522</v>
      </c>
      <c r="C153" s="17"/>
      <c r="D153" s="19"/>
      <c r="E153" s="20"/>
      <c r="F153" s="21"/>
      <c r="G153" s="22"/>
      <c r="H153" s="23"/>
      <c r="I153" s="24"/>
      <c r="J153" s="25"/>
      <c r="K153" s="23"/>
      <c r="L153" s="26"/>
      <c r="M153" s="27"/>
      <c r="N153" s="20"/>
      <c r="O153" s="2"/>
    </row>
    <row r="154" spans="1:15" x14ac:dyDescent="0.25">
      <c r="A154" s="2" t="s">
        <v>175</v>
      </c>
      <c r="B154" s="39">
        <v>40379</v>
      </c>
      <c r="C154" s="17"/>
      <c r="D154" s="19"/>
      <c r="E154" s="20"/>
      <c r="F154" s="21"/>
      <c r="G154" s="22"/>
      <c r="H154" s="23"/>
      <c r="I154" s="24"/>
      <c r="J154" s="25"/>
      <c r="K154" s="23"/>
      <c r="L154" s="26"/>
      <c r="M154" s="27"/>
      <c r="N154" s="20"/>
      <c r="O154" s="2"/>
    </row>
    <row r="155" spans="1:15" ht="15.75" thickBot="1" x14ac:dyDescent="0.3">
      <c r="A155" s="103" t="s">
        <v>176</v>
      </c>
      <c r="B155" s="104">
        <v>37885</v>
      </c>
      <c r="C155" s="105"/>
      <c r="D155" s="106"/>
      <c r="E155" s="107"/>
      <c r="F155" s="108"/>
      <c r="G155" s="109"/>
      <c r="H155" s="110"/>
      <c r="I155" s="111"/>
      <c r="J155" s="112"/>
      <c r="K155" s="110"/>
      <c r="L155" s="113"/>
      <c r="M155" s="114"/>
      <c r="N155" s="107"/>
      <c r="O155" s="103"/>
    </row>
    <row r="156" spans="1:15" ht="15.75" thickTop="1" x14ac:dyDescent="0.25">
      <c r="A156" s="62" t="s">
        <v>177</v>
      </c>
      <c r="B156" s="63">
        <f>SUM(C156:N156)</f>
        <v>5</v>
      </c>
      <c r="C156" s="64">
        <v>0</v>
      </c>
      <c r="D156" s="65">
        <v>0</v>
      </c>
      <c r="E156" s="66">
        <v>0</v>
      </c>
      <c r="F156" s="67">
        <v>0</v>
      </c>
      <c r="G156" s="68">
        <v>0</v>
      </c>
      <c r="H156" s="69">
        <v>0</v>
      </c>
      <c r="I156" s="70">
        <v>2</v>
      </c>
      <c r="J156" s="71">
        <v>2</v>
      </c>
      <c r="K156" s="69">
        <v>1</v>
      </c>
      <c r="L156" s="72">
        <v>0</v>
      </c>
      <c r="M156" s="73">
        <v>0</v>
      </c>
      <c r="N156" s="66">
        <v>0</v>
      </c>
      <c r="O156" s="62" t="s">
        <v>177</v>
      </c>
    </row>
    <row r="157" spans="1:15" x14ac:dyDescent="0.25">
      <c r="A157" s="2" t="s">
        <v>168</v>
      </c>
      <c r="B157" s="18">
        <f>SUM(C157:N157)</f>
        <v>3</v>
      </c>
      <c r="C157" s="17">
        <v>0</v>
      </c>
      <c r="D157" s="19">
        <v>0</v>
      </c>
      <c r="E157" s="20">
        <v>0</v>
      </c>
      <c r="F157" s="21">
        <v>0</v>
      </c>
      <c r="G157" s="22">
        <v>0</v>
      </c>
      <c r="H157" s="23">
        <v>1</v>
      </c>
      <c r="I157" s="24">
        <v>1</v>
      </c>
      <c r="J157" s="25">
        <v>1</v>
      </c>
      <c r="K157" s="23">
        <v>0</v>
      </c>
      <c r="L157" s="26">
        <v>0</v>
      </c>
      <c r="M157" s="27">
        <v>0</v>
      </c>
      <c r="N157" s="20">
        <v>0</v>
      </c>
      <c r="O157" s="2" t="s">
        <v>168</v>
      </c>
    </row>
    <row r="158" spans="1:15" x14ac:dyDescent="0.25">
      <c r="A158" s="2" t="s">
        <v>169</v>
      </c>
      <c r="B158" s="16"/>
      <c r="C158" s="17">
        <v>0</v>
      </c>
      <c r="D158" s="19">
        <v>0</v>
      </c>
      <c r="E158" s="20">
        <v>0</v>
      </c>
      <c r="F158" s="21">
        <v>0</v>
      </c>
      <c r="G158" s="22">
        <v>4</v>
      </c>
      <c r="H158" s="23">
        <v>7</v>
      </c>
      <c r="I158" s="24">
        <v>7</v>
      </c>
      <c r="J158" s="25">
        <v>9</v>
      </c>
      <c r="K158" s="23">
        <v>3</v>
      </c>
      <c r="L158" s="26">
        <v>0</v>
      </c>
      <c r="M158" s="27">
        <v>0</v>
      </c>
      <c r="N158" s="20">
        <v>0</v>
      </c>
      <c r="O158" s="2" t="s">
        <v>169</v>
      </c>
    </row>
    <row r="159" spans="1:15" x14ac:dyDescent="0.25">
      <c r="A159" s="2" t="s">
        <v>86</v>
      </c>
      <c r="B159" s="16"/>
      <c r="C159" s="17"/>
      <c r="D159" s="19"/>
      <c r="E159" s="20"/>
      <c r="F159" s="21"/>
      <c r="G159" s="22">
        <v>1947</v>
      </c>
      <c r="H159" s="23">
        <v>1976</v>
      </c>
      <c r="I159" s="24">
        <v>2006</v>
      </c>
      <c r="J159" s="25">
        <v>1947</v>
      </c>
      <c r="K159" s="23">
        <v>1961</v>
      </c>
      <c r="L159" s="26"/>
      <c r="M159" s="27"/>
      <c r="N159" s="20"/>
      <c r="O159" s="2" t="s">
        <v>86</v>
      </c>
    </row>
    <row r="160" spans="1:15" x14ac:dyDescent="0.25">
      <c r="A160" s="2" t="s">
        <v>170</v>
      </c>
      <c r="B160" s="16"/>
      <c r="C160" s="17">
        <v>0</v>
      </c>
      <c r="D160" s="19">
        <v>0</v>
      </c>
      <c r="E160" s="20">
        <v>0</v>
      </c>
      <c r="F160" s="21">
        <v>0</v>
      </c>
      <c r="G160" s="22">
        <v>0</v>
      </c>
      <c r="H160" s="23">
        <v>0</v>
      </c>
      <c r="I160" s="24">
        <v>0</v>
      </c>
      <c r="J160" s="25">
        <v>0</v>
      </c>
      <c r="K160" s="23">
        <v>0</v>
      </c>
      <c r="L160" s="26">
        <v>0</v>
      </c>
      <c r="M160" s="27">
        <v>0</v>
      </c>
      <c r="N160" s="20">
        <v>0</v>
      </c>
      <c r="O160" s="2" t="s">
        <v>170</v>
      </c>
    </row>
    <row r="161" spans="1:15" x14ac:dyDescent="0.25">
      <c r="A161" s="128" t="s">
        <v>86</v>
      </c>
      <c r="B161" s="16"/>
      <c r="C161" s="17"/>
      <c r="D161" s="19"/>
      <c r="E161" s="20"/>
      <c r="F161" s="21"/>
      <c r="G161" s="22">
        <v>2013</v>
      </c>
      <c r="H161" s="23">
        <v>2013</v>
      </c>
      <c r="I161" s="24">
        <v>2004</v>
      </c>
      <c r="J161" s="25">
        <v>2006</v>
      </c>
      <c r="K161" s="23">
        <v>2009</v>
      </c>
      <c r="L161" s="26"/>
      <c r="M161" s="27"/>
      <c r="N161" s="20"/>
      <c r="O161" s="128" t="s">
        <v>86</v>
      </c>
    </row>
    <row r="162" spans="1:15" x14ac:dyDescent="0.25">
      <c r="A162" s="15" t="s">
        <v>178</v>
      </c>
      <c r="B162" s="16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 t="s">
        <v>178</v>
      </c>
    </row>
    <row r="163" spans="1:15" x14ac:dyDescent="0.25">
      <c r="A163" s="279" t="s">
        <v>179</v>
      </c>
      <c r="B163" s="280">
        <f>SUM(C163:N163)</f>
        <v>686.20000000000016</v>
      </c>
      <c r="C163" s="281">
        <v>35</v>
      </c>
      <c r="D163" s="282">
        <v>53.2</v>
      </c>
      <c r="E163" s="283">
        <v>27.8</v>
      </c>
      <c r="F163" s="284">
        <v>20.2</v>
      </c>
      <c r="G163" s="285">
        <v>69.8</v>
      </c>
      <c r="H163" s="286">
        <v>54.6</v>
      </c>
      <c r="I163" s="287">
        <v>51.6</v>
      </c>
      <c r="J163" s="288">
        <v>45.6</v>
      </c>
      <c r="K163" s="286">
        <v>61.6</v>
      </c>
      <c r="L163" s="289">
        <v>82.2</v>
      </c>
      <c r="M163" s="290">
        <v>133.4</v>
      </c>
      <c r="N163" s="283">
        <v>51.2</v>
      </c>
      <c r="O163" s="279" t="s">
        <v>179</v>
      </c>
    </row>
    <row r="164" spans="1:15" x14ac:dyDescent="0.25">
      <c r="A164" s="291" t="s">
        <v>180</v>
      </c>
      <c r="B164" s="269">
        <f>SUM(C164:N164)</f>
        <v>811.48500000000001</v>
      </c>
      <c r="C164" s="292">
        <v>57.766666666666673</v>
      </c>
      <c r="D164" s="293">
        <v>56.54999999999999</v>
      </c>
      <c r="E164" s="294">
        <v>67.166666666666671</v>
      </c>
      <c r="F164" s="295">
        <v>45.716666666666669</v>
      </c>
      <c r="G164" s="296">
        <v>57.660000000000004</v>
      </c>
      <c r="H164" s="297">
        <v>56.326666666666661</v>
      </c>
      <c r="I164" s="302">
        <v>86.618333333333325</v>
      </c>
      <c r="J164" s="299">
        <v>91.61666666666666</v>
      </c>
      <c r="K164" s="297">
        <v>54.976666666666667</v>
      </c>
      <c r="L164" s="300">
        <v>70.09333333333332</v>
      </c>
      <c r="M164" s="301">
        <v>79.583333333333329</v>
      </c>
      <c r="N164" s="294">
        <v>87.409999999999982</v>
      </c>
      <c r="O164" s="291" t="s">
        <v>180</v>
      </c>
    </row>
    <row r="165" spans="1:15" x14ac:dyDescent="0.25">
      <c r="A165" s="2" t="s">
        <v>28</v>
      </c>
      <c r="B165" s="18">
        <f t="shared" ref="B165:N165" si="10">INT((B163-B164)*10000/B164)/100</f>
        <v>-15.44</v>
      </c>
      <c r="C165" s="17">
        <f t="shared" si="10"/>
        <v>-39.42</v>
      </c>
      <c r="D165" s="19">
        <f t="shared" si="10"/>
        <v>-5.93</v>
      </c>
      <c r="E165" s="20">
        <f t="shared" si="10"/>
        <v>-58.62</v>
      </c>
      <c r="F165" s="21">
        <f t="shared" si="10"/>
        <v>-55.82</v>
      </c>
      <c r="G165" s="22">
        <f t="shared" si="10"/>
        <v>21.05</v>
      </c>
      <c r="H165" s="23">
        <f t="shared" si="10"/>
        <v>-3.07</v>
      </c>
      <c r="I165" s="24">
        <f t="shared" si="10"/>
        <v>-40.43</v>
      </c>
      <c r="J165" s="25">
        <f t="shared" si="10"/>
        <v>-50.23</v>
      </c>
      <c r="K165" s="23">
        <f t="shared" si="10"/>
        <v>12.04</v>
      </c>
      <c r="L165" s="26">
        <f t="shared" si="10"/>
        <v>17.27</v>
      </c>
      <c r="M165" s="27">
        <f t="shared" si="10"/>
        <v>67.62</v>
      </c>
      <c r="N165" s="20">
        <f t="shared" si="10"/>
        <v>-41.43</v>
      </c>
      <c r="O165" s="2" t="s">
        <v>28</v>
      </c>
    </row>
    <row r="166" spans="1:15" x14ac:dyDescent="0.25">
      <c r="A166" s="2" t="s">
        <v>181</v>
      </c>
      <c r="B166" s="18">
        <v>1180</v>
      </c>
      <c r="C166" s="17">
        <v>97</v>
      </c>
      <c r="D166" s="19">
        <v>135.5</v>
      </c>
      <c r="E166" s="20">
        <v>185</v>
      </c>
      <c r="F166" s="21">
        <v>182.5</v>
      </c>
      <c r="G166" s="22">
        <v>128</v>
      </c>
      <c r="H166" s="23">
        <v>107</v>
      </c>
      <c r="I166" s="24">
        <v>144.6</v>
      </c>
      <c r="J166" s="25">
        <v>164.5</v>
      </c>
      <c r="K166" s="23">
        <v>144.5</v>
      </c>
      <c r="L166" s="26">
        <v>162.19999999999999</v>
      </c>
      <c r="M166" s="27">
        <v>175</v>
      </c>
      <c r="N166" s="20">
        <v>130.5</v>
      </c>
      <c r="O166" s="2" t="s">
        <v>181</v>
      </c>
    </row>
    <row r="167" spans="1:15" x14ac:dyDescent="0.25">
      <c r="A167" s="2" t="s">
        <v>86</v>
      </c>
      <c r="B167" s="18">
        <v>2001</v>
      </c>
      <c r="C167" s="17">
        <v>2001</v>
      </c>
      <c r="D167" s="19">
        <v>2002</v>
      </c>
      <c r="E167" s="20">
        <v>2001</v>
      </c>
      <c r="F167" s="21">
        <v>2001</v>
      </c>
      <c r="G167" s="22">
        <v>2006</v>
      </c>
      <c r="H167" s="23">
        <v>2007</v>
      </c>
      <c r="I167" s="24">
        <v>2012</v>
      </c>
      <c r="J167" s="25">
        <v>2002</v>
      </c>
      <c r="K167" s="23">
        <v>2001</v>
      </c>
      <c r="L167" s="26">
        <v>2012</v>
      </c>
      <c r="M167" s="27">
        <v>2002</v>
      </c>
      <c r="N167" s="20">
        <v>2002</v>
      </c>
      <c r="O167" s="2" t="s">
        <v>86</v>
      </c>
    </row>
    <row r="168" spans="1:15" x14ac:dyDescent="0.25">
      <c r="A168" s="2" t="s">
        <v>182</v>
      </c>
      <c r="B168" s="18">
        <v>529</v>
      </c>
      <c r="C168" s="17">
        <v>32</v>
      </c>
      <c r="D168" s="19">
        <v>5.6</v>
      </c>
      <c r="E168" s="20">
        <v>19</v>
      </c>
      <c r="F168" s="21">
        <v>10</v>
      </c>
      <c r="G168" s="22">
        <v>9.6</v>
      </c>
      <c r="H168" s="23">
        <v>23.5</v>
      </c>
      <c r="I168" s="24">
        <v>36.6</v>
      </c>
      <c r="J168" s="25">
        <v>9.4</v>
      </c>
      <c r="K168" s="23">
        <v>7</v>
      </c>
      <c r="L168" s="26">
        <v>35.799999999999997</v>
      </c>
      <c r="M168" s="27">
        <v>28.2</v>
      </c>
      <c r="N168" s="20">
        <v>28</v>
      </c>
      <c r="O168" s="2" t="s">
        <v>182</v>
      </c>
    </row>
    <row r="169" spans="1:15" ht="15.75" thickBot="1" x14ac:dyDescent="0.3">
      <c r="A169" s="128" t="s">
        <v>86</v>
      </c>
      <c r="B169" s="89">
        <v>2003</v>
      </c>
      <c r="C169" s="90">
        <v>2007</v>
      </c>
      <c r="D169" s="91">
        <v>2012</v>
      </c>
      <c r="E169" s="92">
        <v>2003</v>
      </c>
      <c r="F169" s="93">
        <v>2007</v>
      </c>
      <c r="G169" s="94">
        <v>2011</v>
      </c>
      <c r="H169" s="95">
        <v>2001</v>
      </c>
      <c r="I169" s="96">
        <v>2013</v>
      </c>
      <c r="J169" s="97">
        <v>2009</v>
      </c>
      <c r="K169" s="95">
        <v>2003</v>
      </c>
      <c r="L169" s="98">
        <v>2011</v>
      </c>
      <c r="M169" s="99">
        <v>2011</v>
      </c>
      <c r="N169" s="92">
        <v>2010</v>
      </c>
      <c r="O169" s="128" t="s">
        <v>86</v>
      </c>
    </row>
    <row r="170" spans="1:15" ht="15.75" thickTop="1" x14ac:dyDescent="0.25">
      <c r="A170" s="62" t="s">
        <v>183</v>
      </c>
      <c r="B170" s="63">
        <f>SUM(C170:N170)</f>
        <v>684.69999999999993</v>
      </c>
      <c r="C170" s="64">
        <v>33</v>
      </c>
      <c r="D170" s="65">
        <v>35.1</v>
      </c>
      <c r="E170" s="66">
        <v>29.6</v>
      </c>
      <c r="F170" s="67">
        <v>27</v>
      </c>
      <c r="G170" s="68">
        <v>67.599999999999994</v>
      </c>
      <c r="H170" s="69">
        <v>50.6</v>
      </c>
      <c r="I170" s="70">
        <v>55.2</v>
      </c>
      <c r="J170" s="71">
        <v>41</v>
      </c>
      <c r="K170" s="69">
        <v>65.099999999999994</v>
      </c>
      <c r="L170" s="72">
        <v>94.9</v>
      </c>
      <c r="M170" s="73">
        <v>130.19999999999999</v>
      </c>
      <c r="N170" s="66">
        <v>55.4</v>
      </c>
      <c r="O170" s="62" t="s">
        <v>183</v>
      </c>
    </row>
    <row r="171" spans="1:15" x14ac:dyDescent="0.25">
      <c r="A171" s="2" t="s">
        <v>184</v>
      </c>
      <c r="B171" s="18">
        <v>748</v>
      </c>
      <c r="C171" s="17">
        <v>60</v>
      </c>
      <c r="D171" s="19">
        <v>49.4</v>
      </c>
      <c r="E171" s="20">
        <v>49.1</v>
      </c>
      <c r="F171" s="21">
        <v>50.6</v>
      </c>
      <c r="G171" s="22">
        <v>55.2</v>
      </c>
      <c r="H171" s="23">
        <v>64.5</v>
      </c>
      <c r="I171" s="24">
        <v>55.1</v>
      </c>
      <c r="J171" s="25">
        <v>66.900000000000006</v>
      </c>
      <c r="K171" s="23">
        <v>75</v>
      </c>
      <c r="L171" s="26">
        <v>71.3</v>
      </c>
      <c r="M171" s="27">
        <v>77.2</v>
      </c>
      <c r="N171" s="20">
        <v>73.7</v>
      </c>
      <c r="O171" s="2" t="s">
        <v>184</v>
      </c>
    </row>
    <row r="172" spans="1:15" x14ac:dyDescent="0.25">
      <c r="A172" s="2" t="s">
        <v>28</v>
      </c>
      <c r="B172" s="18">
        <f t="shared" ref="B172:N172" si="11">INT((B170-B171)*10000/B171)/100</f>
        <v>-8.4700000000000006</v>
      </c>
      <c r="C172" s="17">
        <f t="shared" si="11"/>
        <v>-45</v>
      </c>
      <c r="D172" s="19">
        <f t="shared" si="11"/>
        <v>-28.95</v>
      </c>
      <c r="E172" s="20">
        <f t="shared" si="11"/>
        <v>-39.72</v>
      </c>
      <c r="F172" s="21">
        <f t="shared" si="11"/>
        <v>-46.65</v>
      </c>
      <c r="G172" s="22">
        <f t="shared" si="11"/>
        <v>22.46</v>
      </c>
      <c r="H172" s="23">
        <f t="shared" si="11"/>
        <v>-21.56</v>
      </c>
      <c r="I172" s="24">
        <f t="shared" si="11"/>
        <v>0.18</v>
      </c>
      <c r="J172" s="25">
        <f t="shared" si="11"/>
        <v>-38.72</v>
      </c>
      <c r="K172" s="23">
        <f t="shared" si="11"/>
        <v>-13.2</v>
      </c>
      <c r="L172" s="26">
        <f t="shared" si="11"/>
        <v>33.090000000000003</v>
      </c>
      <c r="M172" s="27">
        <f t="shared" si="11"/>
        <v>68.650000000000006</v>
      </c>
      <c r="N172" s="20">
        <f t="shared" si="11"/>
        <v>-24.84</v>
      </c>
      <c r="O172" s="2" t="s">
        <v>28</v>
      </c>
    </row>
    <row r="173" spans="1:15" x14ac:dyDescent="0.25">
      <c r="A173" s="2" t="s">
        <v>181</v>
      </c>
      <c r="B173" s="16"/>
      <c r="C173" s="17">
        <v>145</v>
      </c>
      <c r="D173" s="19">
        <v>132</v>
      </c>
      <c r="E173" s="20">
        <v>169</v>
      </c>
      <c r="F173" s="21">
        <v>148</v>
      </c>
      <c r="G173" s="22">
        <v>114</v>
      </c>
      <c r="H173" s="23">
        <v>150</v>
      </c>
      <c r="I173" s="24">
        <v>135.69999999999999</v>
      </c>
      <c r="J173" s="25">
        <v>174</v>
      </c>
      <c r="K173" s="23">
        <v>171</v>
      </c>
      <c r="L173" s="26">
        <v>216</v>
      </c>
      <c r="M173" s="27">
        <v>169</v>
      </c>
      <c r="N173" s="20">
        <v>204</v>
      </c>
      <c r="O173" s="2" t="s">
        <v>181</v>
      </c>
    </row>
    <row r="174" spans="1:15" x14ac:dyDescent="0.25">
      <c r="A174" s="2" t="s">
        <v>86</v>
      </c>
      <c r="B174" s="16"/>
      <c r="C174" s="17">
        <v>1995</v>
      </c>
      <c r="D174" s="19">
        <v>1957</v>
      </c>
      <c r="E174" s="20">
        <v>2001</v>
      </c>
      <c r="F174" s="21">
        <v>2000</v>
      </c>
      <c r="G174" s="22">
        <v>1945</v>
      </c>
      <c r="H174" s="23">
        <v>2003</v>
      </c>
      <c r="I174" s="24">
        <v>2012</v>
      </c>
      <c r="J174" s="25">
        <v>1945</v>
      </c>
      <c r="K174" s="23">
        <v>1958</v>
      </c>
      <c r="L174" s="26">
        <v>2000</v>
      </c>
      <c r="M174" s="27">
        <v>2000</v>
      </c>
      <c r="N174" s="20">
        <v>1965</v>
      </c>
      <c r="O174" s="2" t="s">
        <v>86</v>
      </c>
    </row>
    <row r="175" spans="1:15" x14ac:dyDescent="0.25">
      <c r="A175" s="2" t="s">
        <v>182</v>
      </c>
      <c r="B175" s="16"/>
      <c r="C175" s="17">
        <v>3</v>
      </c>
      <c r="D175" s="19">
        <v>2</v>
      </c>
      <c r="E175" s="20">
        <v>3</v>
      </c>
      <c r="F175" s="21">
        <v>6</v>
      </c>
      <c r="G175" s="22">
        <v>9</v>
      </c>
      <c r="H175" s="23">
        <v>3</v>
      </c>
      <c r="I175" s="24">
        <v>12</v>
      </c>
      <c r="J175" s="25">
        <v>9</v>
      </c>
      <c r="K175" s="23">
        <v>2</v>
      </c>
      <c r="L175" s="26">
        <v>5</v>
      </c>
      <c r="M175" s="27">
        <v>8</v>
      </c>
      <c r="N175" s="20">
        <v>9</v>
      </c>
      <c r="O175" s="2" t="s">
        <v>182</v>
      </c>
    </row>
    <row r="176" spans="1:15" x14ac:dyDescent="0.25">
      <c r="A176" s="128" t="s">
        <v>86</v>
      </c>
      <c r="B176" s="16"/>
      <c r="C176" s="17">
        <v>1997</v>
      </c>
      <c r="D176" s="19">
        <v>1959</v>
      </c>
      <c r="E176" s="20">
        <v>1953</v>
      </c>
      <c r="F176" s="21">
        <v>2007</v>
      </c>
      <c r="G176" s="22">
        <v>1989</v>
      </c>
      <c r="H176" s="23">
        <v>1976</v>
      </c>
      <c r="I176" s="24">
        <v>1982</v>
      </c>
      <c r="J176" s="25">
        <v>1991</v>
      </c>
      <c r="K176" s="23">
        <v>1959</v>
      </c>
      <c r="L176" s="26">
        <v>1969</v>
      </c>
      <c r="M176" s="27">
        <v>1955</v>
      </c>
      <c r="N176" s="20">
        <v>1971</v>
      </c>
      <c r="O176" s="128" t="s">
        <v>86</v>
      </c>
    </row>
    <row r="177" spans="1:15" x14ac:dyDescent="0.25">
      <c r="A177" s="15" t="s">
        <v>185</v>
      </c>
      <c r="B177" s="16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 t="s">
        <v>185</v>
      </c>
    </row>
    <row r="178" spans="1:15" x14ac:dyDescent="0.25">
      <c r="A178" s="3" t="s">
        <v>186</v>
      </c>
      <c r="B178" s="4">
        <f>SUM(C178:N178)</f>
        <v>1615.3</v>
      </c>
      <c r="C178" s="5">
        <v>53.4</v>
      </c>
      <c r="D178" s="6">
        <v>76.5</v>
      </c>
      <c r="E178" s="7">
        <v>73.3</v>
      </c>
      <c r="F178" s="8">
        <v>196.8</v>
      </c>
      <c r="G178" s="9">
        <v>142.25</v>
      </c>
      <c r="H178" s="10">
        <v>187.75</v>
      </c>
      <c r="I178" s="11">
        <v>279.75</v>
      </c>
      <c r="J178" s="12">
        <v>228.5</v>
      </c>
      <c r="K178" s="10">
        <v>154.69999999999999</v>
      </c>
      <c r="L178" s="13">
        <v>77.8</v>
      </c>
      <c r="M178" s="14">
        <v>54.25</v>
      </c>
      <c r="N178" s="7">
        <v>90.3</v>
      </c>
      <c r="O178" s="3" t="s">
        <v>186</v>
      </c>
    </row>
    <row r="179" spans="1:15" x14ac:dyDescent="0.25">
      <c r="A179" s="2" t="s">
        <v>187</v>
      </c>
      <c r="B179" s="4">
        <f>SUM(C179:N179)</f>
        <v>1645</v>
      </c>
      <c r="C179" s="17">
        <v>68</v>
      </c>
      <c r="D179" s="19">
        <v>80</v>
      </c>
      <c r="E179" s="20">
        <v>115</v>
      </c>
      <c r="F179" s="21">
        <v>162</v>
      </c>
      <c r="G179" s="22">
        <v>199</v>
      </c>
      <c r="H179" s="23">
        <v>206</v>
      </c>
      <c r="I179" s="24">
        <v>213</v>
      </c>
      <c r="J179" s="25">
        <v>213</v>
      </c>
      <c r="K179" s="23">
        <v>151</v>
      </c>
      <c r="L179" s="26">
        <v>116</v>
      </c>
      <c r="M179" s="27">
        <v>74</v>
      </c>
      <c r="N179" s="20">
        <v>48</v>
      </c>
      <c r="O179" s="2" t="s">
        <v>187</v>
      </c>
    </row>
    <row r="180" spans="1:15" x14ac:dyDescent="0.25">
      <c r="A180" s="2" t="s">
        <v>28</v>
      </c>
      <c r="B180" s="18">
        <f>INT((B178-B179)*10000/B179)/100</f>
        <v>-1.81</v>
      </c>
      <c r="C180" s="17">
        <f t="shared" ref="C180:N180" si="12">INT((C178-C179)*10000/C179)/100</f>
        <v>-21.48</v>
      </c>
      <c r="D180" s="19">
        <f t="shared" si="12"/>
        <v>-4.38</v>
      </c>
      <c r="E180" s="20">
        <f t="shared" si="12"/>
        <v>-36.270000000000003</v>
      </c>
      <c r="F180" s="21">
        <f t="shared" si="12"/>
        <v>21.48</v>
      </c>
      <c r="G180" s="22">
        <f t="shared" si="12"/>
        <v>-28.52</v>
      </c>
      <c r="H180" s="23">
        <f t="shared" si="12"/>
        <v>-8.86</v>
      </c>
      <c r="I180" s="24">
        <f t="shared" si="12"/>
        <v>31.33</v>
      </c>
      <c r="J180" s="25">
        <f t="shared" si="12"/>
        <v>7.27</v>
      </c>
      <c r="K180" s="23">
        <f t="shared" si="12"/>
        <v>2.4500000000000002</v>
      </c>
      <c r="L180" s="26">
        <f t="shared" si="12"/>
        <v>-32.94</v>
      </c>
      <c r="M180" s="27">
        <f t="shared" si="12"/>
        <v>-26.69</v>
      </c>
      <c r="N180" s="20">
        <f t="shared" si="12"/>
        <v>88.12</v>
      </c>
      <c r="O180" s="2" t="s">
        <v>28</v>
      </c>
    </row>
    <row r="181" spans="1:15" x14ac:dyDescent="0.25">
      <c r="A181" s="2" t="s">
        <v>188</v>
      </c>
      <c r="B181" s="18">
        <v>1798</v>
      </c>
      <c r="C181" s="17">
        <v>95</v>
      </c>
      <c r="D181" s="19">
        <v>154</v>
      </c>
      <c r="E181" s="20">
        <v>183</v>
      </c>
      <c r="F181" s="21">
        <v>291</v>
      </c>
      <c r="G181" s="22">
        <v>273.39999999999998</v>
      </c>
      <c r="H181" s="23">
        <v>292</v>
      </c>
      <c r="I181" s="24">
        <v>310</v>
      </c>
      <c r="J181" s="25">
        <v>284</v>
      </c>
      <c r="K181" s="23">
        <v>238</v>
      </c>
      <c r="L181" s="26">
        <v>179</v>
      </c>
      <c r="M181" s="27">
        <v>95</v>
      </c>
      <c r="N181" s="20">
        <v>90.3</v>
      </c>
      <c r="O181" s="2" t="s">
        <v>188</v>
      </c>
    </row>
    <row r="182" spans="1:15" x14ac:dyDescent="0.25">
      <c r="A182" s="2" t="s">
        <v>86</v>
      </c>
      <c r="B182" s="18">
        <v>2009</v>
      </c>
      <c r="C182" s="17">
        <v>2005</v>
      </c>
      <c r="D182" s="19">
        <v>2008</v>
      </c>
      <c r="E182" s="20">
        <v>1972</v>
      </c>
      <c r="F182" s="21">
        <v>2007</v>
      </c>
      <c r="G182" s="22">
        <v>2011</v>
      </c>
      <c r="H182" s="23">
        <v>1976</v>
      </c>
      <c r="I182" s="24">
        <v>1990</v>
      </c>
      <c r="J182" s="25">
        <v>1976</v>
      </c>
      <c r="K182" s="23">
        <v>1997</v>
      </c>
      <c r="L182" s="26">
        <v>1965</v>
      </c>
      <c r="M182" s="27">
        <v>2005</v>
      </c>
      <c r="N182" s="20">
        <v>2013</v>
      </c>
      <c r="O182" s="2" t="s">
        <v>86</v>
      </c>
    </row>
    <row r="183" spans="1:15" x14ac:dyDescent="0.25">
      <c r="A183" s="2" t="s">
        <v>189</v>
      </c>
      <c r="B183" s="18">
        <v>1603</v>
      </c>
      <c r="C183" s="17">
        <v>32</v>
      </c>
      <c r="D183" s="19">
        <v>28</v>
      </c>
      <c r="E183" s="20">
        <v>54</v>
      </c>
      <c r="F183" s="21">
        <v>100</v>
      </c>
      <c r="G183" s="22">
        <v>120</v>
      </c>
      <c r="H183" s="23">
        <v>115</v>
      </c>
      <c r="I183" s="24">
        <v>141</v>
      </c>
      <c r="J183" s="25">
        <v>127</v>
      </c>
      <c r="K183" s="23">
        <v>81</v>
      </c>
      <c r="L183" s="26">
        <v>52</v>
      </c>
      <c r="M183" s="27">
        <v>42</v>
      </c>
      <c r="N183" s="20">
        <v>17</v>
      </c>
      <c r="O183" s="2" t="s">
        <v>189</v>
      </c>
    </row>
    <row r="184" spans="1:15" x14ac:dyDescent="0.25">
      <c r="A184" s="2" t="s">
        <v>86</v>
      </c>
      <c r="B184" s="18">
        <v>2002</v>
      </c>
      <c r="C184" s="17">
        <v>1964</v>
      </c>
      <c r="D184" s="19">
        <v>2006</v>
      </c>
      <c r="E184" s="20">
        <v>2001</v>
      </c>
      <c r="F184" s="21">
        <v>1998</v>
      </c>
      <c r="G184" s="22">
        <v>2006</v>
      </c>
      <c r="H184" s="23">
        <v>2007</v>
      </c>
      <c r="I184" s="24">
        <v>1965</v>
      </c>
      <c r="J184" s="25">
        <v>1968</v>
      </c>
      <c r="K184" s="23">
        <v>1984</v>
      </c>
      <c r="L184" s="26">
        <v>1998</v>
      </c>
      <c r="M184" s="27">
        <v>2010</v>
      </c>
      <c r="N184" s="20">
        <v>1988</v>
      </c>
      <c r="O184" s="2" t="s">
        <v>86</v>
      </c>
    </row>
    <row r="185" spans="1:15" x14ac:dyDescent="0.25">
      <c r="A185" s="15" t="s">
        <v>190</v>
      </c>
      <c r="B185" s="16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 t="s">
        <v>190</v>
      </c>
    </row>
    <row r="186" spans="1:15" x14ac:dyDescent="0.25">
      <c r="A186" s="279" t="s">
        <v>191</v>
      </c>
      <c r="B186" s="280">
        <f>SUM(C186:N186)</f>
        <v>120</v>
      </c>
      <c r="C186" s="281">
        <v>9</v>
      </c>
      <c r="D186" s="282">
        <v>10</v>
      </c>
      <c r="E186" s="283">
        <v>7</v>
      </c>
      <c r="F186" s="284">
        <v>6</v>
      </c>
      <c r="G186" s="285">
        <v>15</v>
      </c>
      <c r="H186" s="286">
        <v>10</v>
      </c>
      <c r="I186" s="287">
        <v>7</v>
      </c>
      <c r="J186" s="288">
        <v>5</v>
      </c>
      <c r="K186" s="286">
        <v>9</v>
      </c>
      <c r="L186" s="289">
        <v>15</v>
      </c>
      <c r="M186" s="290">
        <v>16</v>
      </c>
      <c r="N186" s="283">
        <v>11</v>
      </c>
      <c r="O186" s="279" t="s">
        <v>191</v>
      </c>
    </row>
    <row r="187" spans="1:15" x14ac:dyDescent="0.25">
      <c r="A187" s="291" t="s">
        <v>192</v>
      </c>
      <c r="B187" s="269">
        <f>SUM(C187:N187)</f>
        <v>133.93518518518519</v>
      </c>
      <c r="C187" s="292">
        <v>12.583333333333334</v>
      </c>
      <c r="D187" s="293">
        <v>10.416666666666666</v>
      </c>
      <c r="E187" s="294">
        <v>10.916666666666666</v>
      </c>
      <c r="F187" s="295">
        <v>8.75</v>
      </c>
      <c r="G187" s="296">
        <v>10.499999999999998</v>
      </c>
      <c r="H187" s="297">
        <v>9</v>
      </c>
      <c r="I187" s="298">
        <v>12</v>
      </c>
      <c r="J187" s="299">
        <v>11.5</v>
      </c>
      <c r="K187" s="297">
        <v>8.9166666666666661</v>
      </c>
      <c r="L187" s="300">
        <v>12.166666666666666</v>
      </c>
      <c r="M187" s="301">
        <v>13.601851851851853</v>
      </c>
      <c r="N187" s="294">
        <v>13.583333333333334</v>
      </c>
      <c r="O187" s="291" t="s">
        <v>192</v>
      </c>
    </row>
    <row r="188" spans="1:15" x14ac:dyDescent="0.25">
      <c r="A188" s="2" t="s">
        <v>193</v>
      </c>
      <c r="B188" s="18">
        <v>174</v>
      </c>
      <c r="C188" s="17">
        <v>20</v>
      </c>
      <c r="D188" s="19">
        <v>21</v>
      </c>
      <c r="E188" s="20">
        <v>20</v>
      </c>
      <c r="F188" s="21">
        <v>21</v>
      </c>
      <c r="G188" s="22">
        <v>21</v>
      </c>
      <c r="H188" s="23">
        <v>15</v>
      </c>
      <c r="I188" s="24">
        <v>17</v>
      </c>
      <c r="J188" s="25">
        <v>16</v>
      </c>
      <c r="K188" s="23">
        <v>18</v>
      </c>
      <c r="L188" s="26">
        <v>19</v>
      </c>
      <c r="M188" s="27">
        <v>18</v>
      </c>
      <c r="N188" s="20">
        <v>23</v>
      </c>
      <c r="O188" s="2" t="s">
        <v>193</v>
      </c>
    </row>
    <row r="189" spans="1:15" x14ac:dyDescent="0.25">
      <c r="A189" s="2" t="s">
        <v>86</v>
      </c>
      <c r="B189" s="18">
        <v>2002</v>
      </c>
      <c r="C189" s="17">
        <v>2004</v>
      </c>
      <c r="D189" s="19">
        <v>2002</v>
      </c>
      <c r="E189" s="20">
        <v>2008</v>
      </c>
      <c r="F189" s="21">
        <v>2001</v>
      </c>
      <c r="G189" s="22">
        <v>2002</v>
      </c>
      <c r="H189" s="23">
        <v>2007</v>
      </c>
      <c r="I189" s="24">
        <v>2007</v>
      </c>
      <c r="J189" s="25">
        <v>2006</v>
      </c>
      <c r="K189" s="23">
        <v>2001</v>
      </c>
      <c r="L189" s="26">
        <v>2012</v>
      </c>
      <c r="M189" s="27">
        <v>2009</v>
      </c>
      <c r="N189" s="20">
        <v>2011</v>
      </c>
      <c r="O189" s="2" t="s">
        <v>86</v>
      </c>
    </row>
    <row r="190" spans="1:15" x14ac:dyDescent="0.25">
      <c r="A190" s="2" t="s">
        <v>194</v>
      </c>
      <c r="B190" s="18">
        <v>109</v>
      </c>
      <c r="C190" s="17">
        <v>8</v>
      </c>
      <c r="D190" s="19">
        <v>2</v>
      </c>
      <c r="E190" s="20">
        <v>4</v>
      </c>
      <c r="F190" s="21">
        <v>2</v>
      </c>
      <c r="G190" s="22">
        <v>4</v>
      </c>
      <c r="H190" s="23">
        <v>5</v>
      </c>
      <c r="I190" s="24">
        <v>5</v>
      </c>
      <c r="J190" s="25">
        <v>2</v>
      </c>
      <c r="K190" s="23">
        <v>2</v>
      </c>
      <c r="L190" s="26">
        <v>4</v>
      </c>
      <c r="M190" s="27">
        <v>4</v>
      </c>
      <c r="N190" s="20">
        <v>3</v>
      </c>
      <c r="O190" s="2" t="s">
        <v>194</v>
      </c>
    </row>
    <row r="191" spans="1:15" ht="15.75" thickBot="1" x14ac:dyDescent="0.3">
      <c r="A191" s="128" t="s">
        <v>86</v>
      </c>
      <c r="B191" s="89">
        <v>2009</v>
      </c>
      <c r="C191" s="90">
        <v>2009</v>
      </c>
      <c r="D191" s="91">
        <v>2012</v>
      </c>
      <c r="E191" s="92">
        <v>2012</v>
      </c>
      <c r="F191" s="93">
        <v>2007</v>
      </c>
      <c r="G191" s="94">
        <v>2010</v>
      </c>
      <c r="H191" s="95">
        <v>2008</v>
      </c>
      <c r="I191" s="96">
        <v>2013</v>
      </c>
      <c r="J191" s="97">
        <v>2009</v>
      </c>
      <c r="K191" s="95">
        <v>2003</v>
      </c>
      <c r="L191" s="98">
        <v>2007</v>
      </c>
      <c r="M191" s="99">
        <v>2011</v>
      </c>
      <c r="N191" s="92">
        <v>2010</v>
      </c>
      <c r="O191" s="128" t="s">
        <v>86</v>
      </c>
    </row>
    <row r="192" spans="1:15" ht="15.75" thickTop="1" x14ac:dyDescent="0.25">
      <c r="A192" s="62" t="s">
        <v>195</v>
      </c>
      <c r="B192" s="63">
        <f>SUM(C192:N192)</f>
        <v>118</v>
      </c>
      <c r="C192" s="64">
        <v>10</v>
      </c>
      <c r="D192" s="65">
        <v>9</v>
      </c>
      <c r="E192" s="66">
        <v>6</v>
      </c>
      <c r="F192" s="67">
        <v>6</v>
      </c>
      <c r="G192" s="68">
        <v>13</v>
      </c>
      <c r="H192" s="69">
        <v>9</v>
      </c>
      <c r="I192" s="70">
        <v>7</v>
      </c>
      <c r="J192" s="71">
        <v>4</v>
      </c>
      <c r="K192" s="69">
        <v>9</v>
      </c>
      <c r="L192" s="72">
        <v>15</v>
      </c>
      <c r="M192" s="73">
        <v>17</v>
      </c>
      <c r="N192" s="66">
        <v>13</v>
      </c>
      <c r="O192" s="62" t="s">
        <v>195</v>
      </c>
    </row>
    <row r="193" spans="1:15" x14ac:dyDescent="0.25">
      <c r="A193" s="2" t="s">
        <v>192</v>
      </c>
      <c r="B193" s="18">
        <f>SUM(C193:N193)</f>
        <v>126</v>
      </c>
      <c r="C193" s="17">
        <v>11</v>
      </c>
      <c r="D193" s="19">
        <v>10</v>
      </c>
      <c r="E193" s="20">
        <v>10</v>
      </c>
      <c r="F193" s="21">
        <v>11</v>
      </c>
      <c r="G193" s="22">
        <v>10</v>
      </c>
      <c r="H193" s="23">
        <v>10</v>
      </c>
      <c r="I193" s="24">
        <v>9</v>
      </c>
      <c r="J193" s="25">
        <v>10</v>
      </c>
      <c r="K193" s="23">
        <v>11</v>
      </c>
      <c r="L193" s="26">
        <v>10</v>
      </c>
      <c r="M193" s="27">
        <v>12</v>
      </c>
      <c r="N193" s="20">
        <v>12</v>
      </c>
      <c r="O193" s="2" t="s">
        <v>192</v>
      </c>
    </row>
    <row r="194" spans="1:15" x14ac:dyDescent="0.25">
      <c r="A194" s="2" t="s">
        <v>193</v>
      </c>
      <c r="B194" s="16"/>
      <c r="C194" s="17">
        <v>24</v>
      </c>
      <c r="D194" s="19">
        <v>21</v>
      </c>
      <c r="E194" s="20">
        <v>23</v>
      </c>
      <c r="F194" s="21">
        <v>21</v>
      </c>
      <c r="G194" s="22">
        <v>20</v>
      </c>
      <c r="H194" s="23">
        <v>21</v>
      </c>
      <c r="I194" s="24">
        <v>21</v>
      </c>
      <c r="J194" s="25">
        <v>21</v>
      </c>
      <c r="K194" s="23">
        <v>22</v>
      </c>
      <c r="L194" s="26">
        <v>24</v>
      </c>
      <c r="M194" s="27">
        <v>23</v>
      </c>
      <c r="N194" s="20">
        <v>21</v>
      </c>
      <c r="O194" s="2" t="s">
        <v>193</v>
      </c>
    </row>
    <row r="195" spans="1:15" x14ac:dyDescent="0.25">
      <c r="A195" s="2" t="s">
        <v>86</v>
      </c>
      <c r="B195" s="16"/>
      <c r="C195" s="17">
        <v>1948</v>
      </c>
      <c r="D195" s="19">
        <v>1995</v>
      </c>
      <c r="E195" s="20">
        <v>1979</v>
      </c>
      <c r="F195" s="21">
        <v>2001</v>
      </c>
      <c r="G195" s="22">
        <v>2006</v>
      </c>
      <c r="H195" s="23">
        <v>1991</v>
      </c>
      <c r="I195" s="24">
        <v>1988</v>
      </c>
      <c r="J195" s="25">
        <v>1956</v>
      </c>
      <c r="K195" s="23">
        <v>1950</v>
      </c>
      <c r="L195" s="26">
        <v>1981</v>
      </c>
      <c r="M195" s="27">
        <v>2000</v>
      </c>
      <c r="N195" s="20" t="s">
        <v>99</v>
      </c>
      <c r="O195" s="2" t="s">
        <v>86</v>
      </c>
    </row>
    <row r="196" spans="1:15" x14ac:dyDescent="0.25">
      <c r="A196" s="2" t="s">
        <v>194</v>
      </c>
      <c r="B196" s="16"/>
      <c r="C196" s="17">
        <v>1</v>
      </c>
      <c r="D196" s="19">
        <v>1</v>
      </c>
      <c r="E196" s="20">
        <v>1</v>
      </c>
      <c r="F196" s="21">
        <v>2</v>
      </c>
      <c r="G196" s="22">
        <v>2</v>
      </c>
      <c r="H196" s="23">
        <v>1</v>
      </c>
      <c r="I196" s="24">
        <v>3</v>
      </c>
      <c r="J196" s="25">
        <v>2</v>
      </c>
      <c r="K196" s="23">
        <v>1</v>
      </c>
      <c r="L196" s="26">
        <v>2</v>
      </c>
      <c r="M196" s="27">
        <v>4</v>
      </c>
      <c r="N196" s="20">
        <v>2</v>
      </c>
      <c r="O196" s="2" t="s">
        <v>194</v>
      </c>
    </row>
    <row r="197" spans="1:15" x14ac:dyDescent="0.25">
      <c r="A197" s="128" t="s">
        <v>86</v>
      </c>
      <c r="B197" s="101"/>
      <c r="C197" s="90">
        <v>1997</v>
      </c>
      <c r="D197" s="91">
        <v>1959</v>
      </c>
      <c r="E197" s="92">
        <v>1953</v>
      </c>
      <c r="F197" s="93">
        <v>2007</v>
      </c>
      <c r="G197" s="94">
        <v>1989</v>
      </c>
      <c r="H197" s="95">
        <v>1976</v>
      </c>
      <c r="I197" s="96" t="s">
        <v>99</v>
      </c>
      <c r="J197" s="97">
        <v>1995</v>
      </c>
      <c r="K197" s="95">
        <v>1959</v>
      </c>
      <c r="L197" s="98">
        <v>1969</v>
      </c>
      <c r="M197" s="99" t="s">
        <v>99</v>
      </c>
      <c r="N197" s="92">
        <v>1971</v>
      </c>
      <c r="O197" s="128" t="s">
        <v>86</v>
      </c>
    </row>
    <row r="198" spans="1:15" x14ac:dyDescent="0.25">
      <c r="A198" s="15" t="s">
        <v>196</v>
      </c>
      <c r="B198" s="16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 t="s">
        <v>196</v>
      </c>
    </row>
    <row r="199" spans="1:15" x14ac:dyDescent="0.25">
      <c r="A199" s="3" t="s">
        <v>197</v>
      </c>
      <c r="B199" s="18">
        <v>39.4</v>
      </c>
      <c r="C199" s="5">
        <v>7.4</v>
      </c>
      <c r="D199" s="6">
        <v>14</v>
      </c>
      <c r="E199" s="7">
        <v>5.4</v>
      </c>
      <c r="F199" s="8">
        <v>5.4</v>
      </c>
      <c r="G199" s="9">
        <v>12.5</v>
      </c>
      <c r="H199" s="10">
        <v>18.2</v>
      </c>
      <c r="I199" s="11">
        <v>23.4</v>
      </c>
      <c r="J199" s="12">
        <v>39.4</v>
      </c>
      <c r="K199" s="10">
        <v>19.399999999999999</v>
      </c>
      <c r="L199" s="13">
        <v>21.6</v>
      </c>
      <c r="M199" s="14">
        <v>25</v>
      </c>
      <c r="N199" s="7">
        <v>10.6</v>
      </c>
      <c r="O199" s="3" t="s">
        <v>197</v>
      </c>
    </row>
    <row r="200" spans="1:15" x14ac:dyDescent="0.25">
      <c r="A200" s="36" t="s">
        <v>89</v>
      </c>
      <c r="B200" s="39">
        <v>41534</v>
      </c>
      <c r="C200" s="40">
        <v>41303</v>
      </c>
      <c r="D200" s="41">
        <v>41310</v>
      </c>
      <c r="E200" s="42">
        <v>41341</v>
      </c>
      <c r="F200" s="43">
        <v>41374</v>
      </c>
      <c r="G200" s="44">
        <v>41402</v>
      </c>
      <c r="H200" s="45">
        <v>41444</v>
      </c>
      <c r="I200" s="46">
        <v>41482</v>
      </c>
      <c r="J200" s="47">
        <v>41510</v>
      </c>
      <c r="K200" s="45">
        <v>41534</v>
      </c>
      <c r="L200" s="48">
        <v>41560</v>
      </c>
      <c r="M200" s="49">
        <v>41581</v>
      </c>
      <c r="N200" s="42">
        <v>41632</v>
      </c>
      <c r="O200" s="36" t="s">
        <v>89</v>
      </c>
    </row>
    <row r="201" spans="1:15" x14ac:dyDescent="0.25">
      <c r="A201" s="2" t="s">
        <v>198</v>
      </c>
      <c r="B201" s="18">
        <v>65</v>
      </c>
      <c r="C201" s="17">
        <v>25</v>
      </c>
      <c r="D201" s="19">
        <v>24.6</v>
      </c>
      <c r="E201" s="20">
        <v>23.4</v>
      </c>
      <c r="F201" s="21">
        <v>63.5</v>
      </c>
      <c r="G201" s="22">
        <v>50</v>
      </c>
      <c r="H201" s="23">
        <v>32</v>
      </c>
      <c r="I201" s="24">
        <v>48</v>
      </c>
      <c r="J201" s="25">
        <v>65</v>
      </c>
      <c r="K201" s="23">
        <v>32</v>
      </c>
      <c r="L201" s="26">
        <v>39.799999999999997</v>
      </c>
      <c r="M201" s="27">
        <v>45.4</v>
      </c>
      <c r="N201" s="20">
        <v>33.799999999999997</v>
      </c>
      <c r="O201" s="2" t="s">
        <v>198</v>
      </c>
    </row>
    <row r="202" spans="1:15" ht="15.75" thickBot="1" x14ac:dyDescent="0.3">
      <c r="A202" s="128" t="s">
        <v>89</v>
      </c>
      <c r="B202" s="181">
        <v>37494</v>
      </c>
      <c r="C202" s="90" t="s">
        <v>200</v>
      </c>
      <c r="D202" s="183">
        <v>40237</v>
      </c>
      <c r="E202" s="184">
        <v>40973</v>
      </c>
      <c r="F202" s="93" t="s">
        <v>202</v>
      </c>
      <c r="G202" s="186">
        <v>38843</v>
      </c>
      <c r="H202" s="187">
        <v>39210</v>
      </c>
      <c r="I202" s="96" t="s">
        <v>387</v>
      </c>
      <c r="J202" s="189">
        <v>37494</v>
      </c>
      <c r="K202" s="187">
        <v>37500</v>
      </c>
      <c r="L202" s="190">
        <v>41186</v>
      </c>
      <c r="M202" s="191">
        <v>40495</v>
      </c>
      <c r="N202" s="184">
        <v>41265</v>
      </c>
      <c r="O202" s="128" t="s">
        <v>89</v>
      </c>
    </row>
    <row r="203" spans="1:15" ht="15.75" thickTop="1" x14ac:dyDescent="0.25">
      <c r="A203" s="62" t="s">
        <v>206</v>
      </c>
      <c r="B203" s="227">
        <v>30.4</v>
      </c>
      <c r="C203" s="64">
        <v>5.8</v>
      </c>
      <c r="D203" s="65">
        <v>7.2</v>
      </c>
      <c r="E203" s="66">
        <v>7.4</v>
      </c>
      <c r="F203" s="67">
        <v>5.6</v>
      </c>
      <c r="G203" s="68">
        <v>9.8000000000000007</v>
      </c>
      <c r="H203" s="69">
        <v>17.899999999999999</v>
      </c>
      <c r="I203" s="70">
        <v>17.899999999999999</v>
      </c>
      <c r="J203" s="71">
        <v>30.4</v>
      </c>
      <c r="K203" s="69">
        <v>21.8</v>
      </c>
      <c r="L203" s="72">
        <v>25.2</v>
      </c>
      <c r="M203" s="73">
        <v>21.2</v>
      </c>
      <c r="N203" s="66">
        <v>11.9</v>
      </c>
      <c r="O203" s="62" t="s">
        <v>206</v>
      </c>
    </row>
    <row r="204" spans="1:15" x14ac:dyDescent="0.25">
      <c r="A204" s="155" t="s">
        <v>89</v>
      </c>
      <c r="B204" s="228">
        <v>41510</v>
      </c>
      <c r="C204" s="157">
        <v>41288</v>
      </c>
      <c r="D204" s="158">
        <v>41306</v>
      </c>
      <c r="E204" s="159">
        <v>41351</v>
      </c>
      <c r="F204" s="160">
        <v>41374</v>
      </c>
      <c r="G204" s="161">
        <v>41402</v>
      </c>
      <c r="H204" s="162">
        <v>41445</v>
      </c>
      <c r="I204" s="163">
        <v>41482</v>
      </c>
      <c r="J204" s="164">
        <v>41510</v>
      </c>
      <c r="K204" s="162">
        <v>41534</v>
      </c>
      <c r="L204" s="165">
        <v>41560</v>
      </c>
      <c r="M204" s="166">
        <v>41579</v>
      </c>
      <c r="N204" s="159">
        <v>41635</v>
      </c>
      <c r="O204" s="155" t="s">
        <v>89</v>
      </c>
    </row>
    <row r="205" spans="1:15" x14ac:dyDescent="0.25">
      <c r="A205" s="2" t="s">
        <v>198</v>
      </c>
      <c r="B205" s="18">
        <v>101.4</v>
      </c>
      <c r="C205" s="17">
        <v>41.1</v>
      </c>
      <c r="D205" s="19">
        <v>33.4</v>
      </c>
      <c r="E205" s="20">
        <v>31.4</v>
      </c>
      <c r="F205" s="21">
        <v>37.5</v>
      </c>
      <c r="G205" s="22">
        <v>38</v>
      </c>
      <c r="H205" s="23">
        <v>68.099999999999994</v>
      </c>
      <c r="I205" s="24">
        <v>77</v>
      </c>
      <c r="J205" s="25">
        <v>65</v>
      </c>
      <c r="K205" s="23">
        <v>101.4</v>
      </c>
      <c r="L205" s="26">
        <v>53.3</v>
      </c>
      <c r="M205" s="27">
        <v>37.4</v>
      </c>
      <c r="N205" s="20">
        <v>37.6</v>
      </c>
      <c r="O205" s="2" t="s">
        <v>198</v>
      </c>
    </row>
    <row r="206" spans="1:15" x14ac:dyDescent="0.25">
      <c r="A206" s="2" t="s">
        <v>89</v>
      </c>
      <c r="B206" s="39">
        <v>34587</v>
      </c>
      <c r="C206" s="74">
        <v>9135</v>
      </c>
      <c r="D206" s="75">
        <v>37299</v>
      </c>
      <c r="E206" s="76">
        <v>32574</v>
      </c>
      <c r="F206" s="77">
        <v>28582</v>
      </c>
      <c r="G206" s="78">
        <v>34098</v>
      </c>
      <c r="H206" s="79">
        <v>19540</v>
      </c>
      <c r="I206" s="80">
        <v>10049</v>
      </c>
      <c r="J206" s="81">
        <v>37494</v>
      </c>
      <c r="K206" s="79">
        <v>34587</v>
      </c>
      <c r="L206" s="82">
        <v>11973</v>
      </c>
      <c r="M206" s="83">
        <v>23334</v>
      </c>
      <c r="N206" s="76">
        <v>29207</v>
      </c>
      <c r="O206" s="2"/>
    </row>
    <row r="207" spans="1:15" x14ac:dyDescent="0.25">
      <c r="A207" s="15" t="s">
        <v>207</v>
      </c>
      <c r="B207" s="16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 t="s">
        <v>207</v>
      </c>
    </row>
    <row r="208" spans="1:15" x14ac:dyDescent="0.25">
      <c r="A208" s="279" t="s">
        <v>208</v>
      </c>
      <c r="B208" s="280">
        <f>SUM(C208:N208)</f>
        <v>21</v>
      </c>
      <c r="C208" s="281">
        <v>8</v>
      </c>
      <c r="D208" s="282">
        <v>7</v>
      </c>
      <c r="E208" s="283">
        <v>6</v>
      </c>
      <c r="F208" s="284">
        <v>0</v>
      </c>
      <c r="G208" s="285">
        <v>0</v>
      </c>
      <c r="H208" s="286">
        <v>0</v>
      </c>
      <c r="I208" s="287">
        <v>0</v>
      </c>
      <c r="J208" s="288">
        <v>0</v>
      </c>
      <c r="K208" s="286">
        <v>0</v>
      </c>
      <c r="L208" s="289">
        <v>0</v>
      </c>
      <c r="M208" s="290">
        <v>0</v>
      </c>
      <c r="N208" s="283">
        <v>0</v>
      </c>
      <c r="O208" s="279" t="s">
        <v>208</v>
      </c>
    </row>
    <row r="209" spans="1:15" x14ac:dyDescent="0.25">
      <c r="A209" s="291" t="s">
        <v>209</v>
      </c>
      <c r="B209" s="269">
        <f>SUM(C209:N209)</f>
        <v>12</v>
      </c>
      <c r="C209" s="292">
        <v>2.3333333333333335</v>
      </c>
      <c r="D209" s="293">
        <v>4.166666666666667</v>
      </c>
      <c r="E209" s="294">
        <v>2.4166666666666665</v>
      </c>
      <c r="F209" s="295">
        <v>0.25</v>
      </c>
      <c r="G209" s="296">
        <v>0</v>
      </c>
      <c r="H209" s="297">
        <v>0</v>
      </c>
      <c r="I209" s="298">
        <v>0</v>
      </c>
      <c r="J209" s="299">
        <v>0</v>
      </c>
      <c r="K209" s="297">
        <v>0</v>
      </c>
      <c r="L209" s="300">
        <v>8.3333333333333329E-2</v>
      </c>
      <c r="M209" s="301">
        <v>0.5</v>
      </c>
      <c r="N209" s="294">
        <v>2.25</v>
      </c>
      <c r="O209" s="291" t="s">
        <v>209</v>
      </c>
    </row>
    <row r="210" spans="1:15" x14ac:dyDescent="0.25">
      <c r="A210" s="2" t="s">
        <v>210</v>
      </c>
      <c r="B210" s="18">
        <v>22</v>
      </c>
      <c r="C210" s="17">
        <v>9</v>
      </c>
      <c r="D210" s="19">
        <v>13</v>
      </c>
      <c r="E210" s="20">
        <v>7</v>
      </c>
      <c r="F210" s="21">
        <v>2</v>
      </c>
      <c r="G210" s="22">
        <v>0</v>
      </c>
      <c r="H210" s="23">
        <v>0</v>
      </c>
      <c r="I210" s="24">
        <v>0</v>
      </c>
      <c r="J210" s="25">
        <v>0</v>
      </c>
      <c r="K210" s="23">
        <v>0</v>
      </c>
      <c r="L210" s="26">
        <v>1</v>
      </c>
      <c r="M210" s="27">
        <v>2</v>
      </c>
      <c r="N210" s="20">
        <v>9</v>
      </c>
      <c r="O210" s="2" t="s">
        <v>210</v>
      </c>
    </row>
    <row r="211" spans="1:15" x14ac:dyDescent="0.25">
      <c r="A211" s="2" t="s">
        <v>86</v>
      </c>
      <c r="B211" s="18">
        <v>2005</v>
      </c>
      <c r="C211" s="17">
        <v>2010</v>
      </c>
      <c r="D211" s="19">
        <v>2010</v>
      </c>
      <c r="E211" s="20">
        <v>2006</v>
      </c>
      <c r="F211" s="21">
        <v>2008</v>
      </c>
      <c r="G211" s="22"/>
      <c r="H211" s="23"/>
      <c r="I211" s="24"/>
      <c r="J211" s="25"/>
      <c r="K211" s="23"/>
      <c r="L211" s="26">
        <v>2012</v>
      </c>
      <c r="M211" s="27">
        <v>2010</v>
      </c>
      <c r="N211" s="20">
        <v>2010</v>
      </c>
      <c r="O211" s="2" t="s">
        <v>86</v>
      </c>
    </row>
    <row r="212" spans="1:15" x14ac:dyDescent="0.25">
      <c r="A212" s="2" t="s">
        <v>211</v>
      </c>
      <c r="B212" s="18">
        <v>0</v>
      </c>
      <c r="C212" s="17">
        <v>0</v>
      </c>
      <c r="D212" s="19">
        <v>0</v>
      </c>
      <c r="E212" s="20">
        <v>0</v>
      </c>
      <c r="F212" s="21">
        <v>0</v>
      </c>
      <c r="G212" s="22">
        <v>0</v>
      </c>
      <c r="H212" s="23">
        <v>0</v>
      </c>
      <c r="I212" s="24">
        <v>0</v>
      </c>
      <c r="J212" s="25">
        <v>0</v>
      </c>
      <c r="K212" s="23">
        <v>0</v>
      </c>
      <c r="L212" s="26">
        <v>0</v>
      </c>
      <c r="M212" s="27">
        <v>0</v>
      </c>
      <c r="N212" s="20">
        <v>0</v>
      </c>
      <c r="O212" s="2" t="s">
        <v>211</v>
      </c>
    </row>
    <row r="213" spans="1:15" x14ac:dyDescent="0.25">
      <c r="A213" s="2" t="s">
        <v>126</v>
      </c>
      <c r="B213" s="18">
        <v>2011</v>
      </c>
      <c r="C213" s="17">
        <v>2012</v>
      </c>
      <c r="D213" s="19">
        <v>2011</v>
      </c>
      <c r="E213" s="20">
        <v>2012</v>
      </c>
      <c r="F213" s="21">
        <v>2011</v>
      </c>
      <c r="G213" s="22"/>
      <c r="H213" s="23"/>
      <c r="I213" s="24"/>
      <c r="J213" s="25"/>
      <c r="K213" s="23"/>
      <c r="L213" s="26"/>
      <c r="M213" s="27">
        <v>2012</v>
      </c>
      <c r="N213" s="20">
        <v>2011</v>
      </c>
      <c r="O213" s="2" t="s">
        <v>126</v>
      </c>
    </row>
    <row r="214" spans="1:15" x14ac:dyDescent="0.25">
      <c r="A214" s="2" t="s">
        <v>212</v>
      </c>
      <c r="B214" s="18">
        <v>22</v>
      </c>
      <c r="C214" s="17">
        <v>12</v>
      </c>
      <c r="D214" s="19">
        <v>22</v>
      </c>
      <c r="E214" s="20">
        <v>22</v>
      </c>
      <c r="F214" s="21">
        <v>8</v>
      </c>
      <c r="G214" s="22">
        <v>0</v>
      </c>
      <c r="H214" s="23">
        <v>0</v>
      </c>
      <c r="I214" s="24">
        <v>0</v>
      </c>
      <c r="J214" s="25">
        <v>0</v>
      </c>
      <c r="K214" s="23">
        <v>0</v>
      </c>
      <c r="L214" s="26">
        <v>1</v>
      </c>
      <c r="M214" s="27">
        <v>2</v>
      </c>
      <c r="N214" s="20">
        <v>16</v>
      </c>
      <c r="O214" s="2" t="s">
        <v>212</v>
      </c>
    </row>
    <row r="215" spans="1:15" x14ac:dyDescent="0.25">
      <c r="A215" s="50" t="s">
        <v>89</v>
      </c>
      <c r="B215" s="51">
        <v>38407</v>
      </c>
      <c r="C215" s="52">
        <v>41294</v>
      </c>
      <c r="D215" s="53">
        <v>38407</v>
      </c>
      <c r="E215" s="54">
        <v>38413</v>
      </c>
      <c r="F215" s="55">
        <v>39545</v>
      </c>
      <c r="G215" s="56"/>
      <c r="H215" s="57"/>
      <c r="I215" s="58"/>
      <c r="J215" s="59"/>
      <c r="K215" s="57"/>
      <c r="L215" s="60">
        <v>41209</v>
      </c>
      <c r="M215" s="61">
        <v>40510</v>
      </c>
      <c r="N215" s="54">
        <v>40531</v>
      </c>
      <c r="O215" s="50" t="s">
        <v>89</v>
      </c>
    </row>
    <row r="216" spans="1:15" x14ac:dyDescent="0.25">
      <c r="A216" s="2" t="s">
        <v>388</v>
      </c>
      <c r="B216" s="18">
        <f>SUM(C216:N216)</f>
        <v>14</v>
      </c>
      <c r="C216" s="17">
        <v>4</v>
      </c>
      <c r="D216" s="19">
        <v>4</v>
      </c>
      <c r="E216" s="20">
        <v>2</v>
      </c>
      <c r="F216" s="21">
        <v>1</v>
      </c>
      <c r="G216" s="22">
        <v>0</v>
      </c>
      <c r="H216" s="23">
        <v>0</v>
      </c>
      <c r="I216" s="24">
        <v>0</v>
      </c>
      <c r="J216" s="25">
        <v>0</v>
      </c>
      <c r="K216" s="23">
        <v>0</v>
      </c>
      <c r="L216" s="26">
        <v>0</v>
      </c>
      <c r="M216" s="27">
        <v>1</v>
      </c>
      <c r="N216" s="20">
        <v>2</v>
      </c>
      <c r="O216" s="2" t="s">
        <v>388</v>
      </c>
    </row>
    <row r="217" spans="1:15" x14ac:dyDescent="0.25">
      <c r="A217" s="15" t="s">
        <v>214</v>
      </c>
      <c r="B217" s="16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 t="s">
        <v>214</v>
      </c>
    </row>
    <row r="218" spans="1:15" x14ac:dyDescent="0.25">
      <c r="A218" s="279" t="s">
        <v>215</v>
      </c>
      <c r="B218" s="280">
        <f>SUM(C218:N218)</f>
        <v>12</v>
      </c>
      <c r="C218" s="281">
        <v>0</v>
      </c>
      <c r="D218" s="282">
        <v>0</v>
      </c>
      <c r="E218" s="283">
        <v>0</v>
      </c>
      <c r="F218" s="284">
        <v>1</v>
      </c>
      <c r="G218" s="285">
        <v>1</v>
      </c>
      <c r="H218" s="286">
        <v>0</v>
      </c>
      <c r="I218" s="287">
        <v>0</v>
      </c>
      <c r="J218" s="288">
        <v>3</v>
      </c>
      <c r="K218" s="286">
        <v>2</v>
      </c>
      <c r="L218" s="289">
        <v>2</v>
      </c>
      <c r="M218" s="290">
        <v>1</v>
      </c>
      <c r="N218" s="283">
        <v>2</v>
      </c>
      <c r="O218" s="279" t="s">
        <v>215</v>
      </c>
    </row>
    <row r="219" spans="1:15" x14ac:dyDescent="0.25">
      <c r="A219" s="291" t="s">
        <v>216</v>
      </c>
      <c r="B219" s="269">
        <f>SUM(C219:N219)</f>
        <v>15.12962962962963</v>
      </c>
      <c r="C219" s="292">
        <v>1.3333333333333333</v>
      </c>
      <c r="D219" s="293">
        <v>1.25</v>
      </c>
      <c r="E219" s="294">
        <v>1.6666666666666667</v>
      </c>
      <c r="F219" s="295">
        <v>1.4166666666666667</v>
      </c>
      <c r="G219" s="296">
        <v>1.4166666666666667</v>
      </c>
      <c r="H219" s="297">
        <v>0.75</v>
      </c>
      <c r="I219" s="298">
        <v>0.46296296296296302</v>
      </c>
      <c r="J219" s="299">
        <v>0.41666666666666669</v>
      </c>
      <c r="K219" s="297">
        <v>1.5</v>
      </c>
      <c r="L219" s="300">
        <v>1.1666666666666667</v>
      </c>
      <c r="M219" s="301">
        <v>2.0833333333333335</v>
      </c>
      <c r="N219" s="294">
        <v>1.6666666666666667</v>
      </c>
      <c r="O219" s="291" t="s">
        <v>216</v>
      </c>
    </row>
    <row r="220" spans="1:15" x14ac:dyDescent="0.25">
      <c r="A220" s="2" t="s">
        <v>217</v>
      </c>
      <c r="B220" s="18">
        <v>25</v>
      </c>
      <c r="C220" s="17">
        <v>6</v>
      </c>
      <c r="D220" s="19">
        <v>3</v>
      </c>
      <c r="E220" s="20">
        <v>5</v>
      </c>
      <c r="F220" s="21">
        <v>4</v>
      </c>
      <c r="G220" s="22">
        <v>4</v>
      </c>
      <c r="H220" s="23">
        <v>3</v>
      </c>
      <c r="I220" s="24">
        <v>1</v>
      </c>
      <c r="J220" s="25">
        <v>3</v>
      </c>
      <c r="K220" s="23">
        <v>3</v>
      </c>
      <c r="L220" s="26">
        <v>3</v>
      </c>
      <c r="M220" s="27">
        <v>11</v>
      </c>
      <c r="N220" s="20">
        <v>4</v>
      </c>
      <c r="O220" s="2" t="s">
        <v>217</v>
      </c>
    </row>
    <row r="221" spans="1:15" x14ac:dyDescent="0.25">
      <c r="A221" s="2" t="s">
        <v>86</v>
      </c>
      <c r="B221" s="18">
        <v>2001</v>
      </c>
      <c r="C221" s="17">
        <v>2001</v>
      </c>
      <c r="D221" s="19">
        <v>2001</v>
      </c>
      <c r="E221" s="20">
        <v>2005</v>
      </c>
      <c r="F221" s="21">
        <v>2010</v>
      </c>
      <c r="G221" s="22">
        <v>2001</v>
      </c>
      <c r="H221" s="23">
        <v>2010</v>
      </c>
      <c r="I221" s="24">
        <v>2006</v>
      </c>
      <c r="J221" s="25">
        <v>2013</v>
      </c>
      <c r="K221" s="23">
        <v>2009</v>
      </c>
      <c r="L221" s="26">
        <v>2008</v>
      </c>
      <c r="M221" s="27">
        <v>2011</v>
      </c>
      <c r="N221" s="20">
        <v>2010</v>
      </c>
      <c r="O221" s="2" t="s">
        <v>86</v>
      </c>
    </row>
    <row r="222" spans="1:15" x14ac:dyDescent="0.25">
      <c r="A222" s="2" t="s">
        <v>218</v>
      </c>
      <c r="B222" s="18">
        <v>11</v>
      </c>
      <c r="C222" s="17">
        <v>0</v>
      </c>
      <c r="D222" s="19">
        <v>0</v>
      </c>
      <c r="E222" s="20">
        <v>0</v>
      </c>
      <c r="F222" s="21">
        <v>0</v>
      </c>
      <c r="G222" s="22">
        <v>0</v>
      </c>
      <c r="H222" s="23">
        <v>0</v>
      </c>
      <c r="I222" s="24">
        <v>0</v>
      </c>
      <c r="J222" s="25">
        <v>0</v>
      </c>
      <c r="K222" s="23">
        <v>1</v>
      </c>
      <c r="L222" s="26">
        <v>0</v>
      </c>
      <c r="M222" s="27">
        <v>0</v>
      </c>
      <c r="N222" s="20">
        <v>1</v>
      </c>
      <c r="O222" s="2" t="s">
        <v>218</v>
      </c>
    </row>
    <row r="223" spans="1:15" ht="15.75" thickBot="1" x14ac:dyDescent="0.3">
      <c r="A223" s="128" t="s">
        <v>86</v>
      </c>
      <c r="B223" s="89">
        <v>2005</v>
      </c>
      <c r="C223" s="90">
        <v>2012</v>
      </c>
      <c r="D223" s="91">
        <v>2010</v>
      </c>
      <c r="E223" s="92">
        <v>2011</v>
      </c>
      <c r="F223" s="93">
        <v>2012</v>
      </c>
      <c r="G223" s="94">
        <v>2002</v>
      </c>
      <c r="H223" s="95">
        <v>2012</v>
      </c>
      <c r="I223" s="96">
        <v>2012</v>
      </c>
      <c r="J223" s="97">
        <v>2010</v>
      </c>
      <c r="K223" s="95">
        <v>2011</v>
      </c>
      <c r="L223" s="98">
        <v>2010</v>
      </c>
      <c r="M223" s="99">
        <v>2008</v>
      </c>
      <c r="N223" s="92">
        <v>2012</v>
      </c>
      <c r="O223" s="128" t="s">
        <v>86</v>
      </c>
    </row>
    <row r="224" spans="1:15" ht="15.75" thickTop="1" x14ac:dyDescent="0.25">
      <c r="A224" s="62" t="s">
        <v>219</v>
      </c>
      <c r="B224" s="63">
        <f>SUM(C224:N224)</f>
        <v>24</v>
      </c>
      <c r="C224" s="64">
        <v>0</v>
      </c>
      <c r="D224" s="65">
        <v>1</v>
      </c>
      <c r="E224" s="66">
        <v>3</v>
      </c>
      <c r="F224" s="67">
        <v>1</v>
      </c>
      <c r="G224" s="68">
        <v>1</v>
      </c>
      <c r="H224" s="69">
        <v>1</v>
      </c>
      <c r="I224" s="70">
        <v>0</v>
      </c>
      <c r="J224" s="219">
        <v>4</v>
      </c>
      <c r="K224" s="69">
        <v>4</v>
      </c>
      <c r="L224" s="72">
        <v>4</v>
      </c>
      <c r="M224" s="73">
        <v>3</v>
      </c>
      <c r="N224" s="66">
        <v>2</v>
      </c>
      <c r="O224" s="62" t="s">
        <v>219</v>
      </c>
    </row>
    <row r="225" spans="1:15" x14ac:dyDescent="0.25">
      <c r="A225" s="2" t="s">
        <v>220</v>
      </c>
      <c r="B225" s="18">
        <f>SUM(C225:N225)</f>
        <v>58</v>
      </c>
      <c r="C225" s="17">
        <v>5</v>
      </c>
      <c r="D225" s="19">
        <v>6</v>
      </c>
      <c r="E225" s="20">
        <v>5</v>
      </c>
      <c r="F225" s="21">
        <v>4</v>
      </c>
      <c r="G225" s="22">
        <v>3</v>
      </c>
      <c r="H225" s="23">
        <v>4</v>
      </c>
      <c r="I225" s="24">
        <v>4</v>
      </c>
      <c r="J225" s="25">
        <v>4</v>
      </c>
      <c r="K225" s="23">
        <v>5</v>
      </c>
      <c r="L225" s="26">
        <v>6</v>
      </c>
      <c r="M225" s="27">
        <v>6</v>
      </c>
      <c r="N225" s="20">
        <v>6</v>
      </c>
      <c r="O225" s="2" t="s">
        <v>220</v>
      </c>
    </row>
    <row r="226" spans="1:15" x14ac:dyDescent="0.25">
      <c r="A226" s="15" t="s">
        <v>221</v>
      </c>
      <c r="B226" s="16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 t="s">
        <v>221</v>
      </c>
    </row>
    <row r="227" spans="1:15" x14ac:dyDescent="0.25">
      <c r="A227" s="3" t="s">
        <v>222</v>
      </c>
      <c r="B227" s="4">
        <v>60.5</v>
      </c>
      <c r="C227" s="5">
        <v>50.8</v>
      </c>
      <c r="D227" s="6">
        <v>60.5</v>
      </c>
      <c r="E227" s="7">
        <v>38.200000000000003</v>
      </c>
      <c r="F227" s="8">
        <v>45.7</v>
      </c>
      <c r="G227" s="229">
        <v>41</v>
      </c>
      <c r="H227" s="10">
        <v>38.200000000000003</v>
      </c>
      <c r="I227" s="11">
        <v>34.6</v>
      </c>
      <c r="J227" s="230">
        <v>29.5</v>
      </c>
      <c r="K227" s="10">
        <v>31.7</v>
      </c>
      <c r="L227" s="13">
        <v>48.6</v>
      </c>
      <c r="M227" s="14">
        <v>44.3</v>
      </c>
      <c r="N227" s="7">
        <v>51.5</v>
      </c>
      <c r="O227" s="3" t="s">
        <v>222</v>
      </c>
    </row>
    <row r="228" spans="1:15" x14ac:dyDescent="0.25">
      <c r="A228" s="36" t="s">
        <v>223</v>
      </c>
      <c r="B228" s="18">
        <v>77.400000000000006</v>
      </c>
      <c r="C228" s="17">
        <v>77.400000000000006</v>
      </c>
      <c r="D228" s="19">
        <v>60.5</v>
      </c>
      <c r="E228" s="20">
        <v>79.2</v>
      </c>
      <c r="F228" s="21">
        <v>48.6</v>
      </c>
      <c r="G228" s="177">
        <v>70.2</v>
      </c>
      <c r="H228" s="23">
        <v>56.88</v>
      </c>
      <c r="I228" s="24">
        <v>48.6</v>
      </c>
      <c r="J228" s="221">
        <v>44.28</v>
      </c>
      <c r="K228" s="23">
        <v>51.5</v>
      </c>
      <c r="L228" s="300">
        <v>48.6</v>
      </c>
      <c r="M228" s="27">
        <v>51.5</v>
      </c>
      <c r="N228" s="222">
        <v>64.099999999999994</v>
      </c>
      <c r="O228" s="36" t="s">
        <v>223</v>
      </c>
    </row>
    <row r="229" spans="1:15" ht="15.75" thickBot="1" x14ac:dyDescent="0.3">
      <c r="A229" s="178" t="s">
        <v>89</v>
      </c>
      <c r="B229" s="51">
        <v>39100</v>
      </c>
      <c r="C229" s="52">
        <v>39100</v>
      </c>
      <c r="D229" s="53">
        <v>41310</v>
      </c>
      <c r="E229" s="54">
        <v>39145</v>
      </c>
      <c r="F229" s="55">
        <v>38105</v>
      </c>
      <c r="G229" s="56">
        <v>38857</v>
      </c>
      <c r="H229" s="57">
        <v>39252</v>
      </c>
      <c r="I229" s="58">
        <v>39996</v>
      </c>
      <c r="J229" s="59">
        <v>38946</v>
      </c>
      <c r="K229" s="57">
        <v>40060</v>
      </c>
      <c r="L229" s="60">
        <v>41575</v>
      </c>
      <c r="M229" s="61">
        <v>40493</v>
      </c>
      <c r="N229" s="54">
        <v>39081</v>
      </c>
      <c r="O229" s="178" t="s">
        <v>86</v>
      </c>
    </row>
    <row r="230" spans="1:15" ht="15.75" thickTop="1" x14ac:dyDescent="0.25">
      <c r="A230" s="62" t="s">
        <v>224</v>
      </c>
      <c r="B230" s="63">
        <v>99.4</v>
      </c>
      <c r="C230" s="64">
        <v>78.8</v>
      </c>
      <c r="D230" s="65">
        <v>99.4</v>
      </c>
      <c r="E230" s="66">
        <v>68.8</v>
      </c>
      <c r="F230" s="67">
        <v>75.2</v>
      </c>
      <c r="G230" s="68">
        <v>65.2</v>
      </c>
      <c r="H230" s="69">
        <v>68.5</v>
      </c>
      <c r="I230" s="70">
        <v>54</v>
      </c>
      <c r="J230" s="71">
        <v>60.1</v>
      </c>
      <c r="K230" s="69">
        <v>77.8</v>
      </c>
      <c r="L230" s="72">
        <v>95</v>
      </c>
      <c r="M230" s="73">
        <v>85.2</v>
      </c>
      <c r="N230" s="66">
        <v>96.3</v>
      </c>
      <c r="O230" s="62" t="s">
        <v>224</v>
      </c>
    </row>
    <row r="231" spans="1:15" x14ac:dyDescent="0.25">
      <c r="A231" s="36" t="s">
        <v>223</v>
      </c>
      <c r="B231" s="18">
        <v>180</v>
      </c>
      <c r="C231" s="17">
        <v>151</v>
      </c>
      <c r="D231" s="19">
        <v>151</v>
      </c>
      <c r="E231" s="20">
        <v>126</v>
      </c>
      <c r="F231" s="21">
        <v>180</v>
      </c>
      <c r="G231" s="22">
        <v>133</v>
      </c>
      <c r="H231" s="23">
        <v>108</v>
      </c>
      <c r="I231" s="24">
        <v>94</v>
      </c>
      <c r="J231" s="25">
        <v>108</v>
      </c>
      <c r="K231" s="23">
        <v>96.5</v>
      </c>
      <c r="L231" s="26">
        <v>180</v>
      </c>
      <c r="M231" s="27">
        <v>122</v>
      </c>
      <c r="N231" s="20">
        <v>148</v>
      </c>
      <c r="O231" s="36" t="s">
        <v>223</v>
      </c>
    </row>
    <row r="232" spans="1:15" x14ac:dyDescent="0.25">
      <c r="A232" s="36" t="s">
        <v>86</v>
      </c>
      <c r="B232" s="18">
        <v>1949</v>
      </c>
      <c r="C232" s="17">
        <v>1966</v>
      </c>
      <c r="D232" s="19">
        <v>1990</v>
      </c>
      <c r="E232" s="20">
        <v>1984</v>
      </c>
      <c r="F232" s="21">
        <v>1949</v>
      </c>
      <c r="G232" s="22">
        <v>1949</v>
      </c>
      <c r="H232" s="23">
        <v>1993</v>
      </c>
      <c r="I232" s="336">
        <v>1983</v>
      </c>
      <c r="J232" s="25">
        <v>1949</v>
      </c>
      <c r="K232" s="23">
        <v>2012</v>
      </c>
      <c r="L232" s="26">
        <v>1949</v>
      </c>
      <c r="M232" s="27" t="s">
        <v>99</v>
      </c>
      <c r="N232" s="20">
        <v>2004</v>
      </c>
      <c r="O232" s="36" t="s">
        <v>86</v>
      </c>
    </row>
    <row r="233" spans="1:15" x14ac:dyDescent="0.25">
      <c r="A233" s="16" t="s">
        <v>225</v>
      </c>
      <c r="B233" s="16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6" t="s">
        <v>225</v>
      </c>
    </row>
    <row r="234" spans="1:15" x14ac:dyDescent="0.25">
      <c r="A234" s="279" t="s">
        <v>389</v>
      </c>
      <c r="B234" s="280">
        <f>SUM(C234:N234)</f>
        <v>59.5</v>
      </c>
      <c r="C234" s="281">
        <v>0.5</v>
      </c>
      <c r="D234" s="282">
        <v>6</v>
      </c>
      <c r="E234" s="283">
        <v>4.5</v>
      </c>
      <c r="F234" s="284">
        <v>5</v>
      </c>
      <c r="G234" s="285">
        <v>9</v>
      </c>
      <c r="H234" s="286">
        <v>8</v>
      </c>
      <c r="I234" s="287">
        <v>8</v>
      </c>
      <c r="J234" s="288">
        <v>5.5</v>
      </c>
      <c r="K234" s="286">
        <v>1</v>
      </c>
      <c r="L234" s="289">
        <v>2</v>
      </c>
      <c r="M234" s="290">
        <v>9</v>
      </c>
      <c r="N234" s="283">
        <v>1</v>
      </c>
      <c r="O234" s="279" t="s">
        <v>389</v>
      </c>
    </row>
    <row r="235" spans="1:15" x14ac:dyDescent="0.25">
      <c r="A235" s="303" t="s">
        <v>227</v>
      </c>
      <c r="B235" s="269">
        <f>SUM(C235:N235)</f>
        <v>31.529999999999998</v>
      </c>
      <c r="C235" s="292">
        <v>2.125</v>
      </c>
      <c r="D235" s="293">
        <v>2.9166666666666665</v>
      </c>
      <c r="E235" s="294">
        <v>3.4583333333333335</v>
      </c>
      <c r="F235" s="295">
        <v>4.71</v>
      </c>
      <c r="G235" s="296">
        <v>3.5016666666666665</v>
      </c>
      <c r="H235" s="297">
        <v>3.4599999999999995</v>
      </c>
      <c r="I235" s="298">
        <v>1.5833333333333333</v>
      </c>
      <c r="J235" s="299">
        <v>1.4166666666666667</v>
      </c>
      <c r="K235" s="297">
        <v>2.1266666666666665</v>
      </c>
      <c r="L235" s="300">
        <v>1.7933333333333332</v>
      </c>
      <c r="M235" s="301">
        <v>1.9799999999999998</v>
      </c>
      <c r="N235" s="294">
        <v>2.4583333333333335</v>
      </c>
      <c r="O235" s="303" t="s">
        <v>227</v>
      </c>
    </row>
    <row r="236" spans="1:15" x14ac:dyDescent="0.25">
      <c r="A236" s="36" t="s">
        <v>228</v>
      </c>
      <c r="B236" s="18" t="s">
        <v>499</v>
      </c>
      <c r="C236" s="304" t="s">
        <v>500</v>
      </c>
      <c r="D236" s="32" t="s">
        <v>406</v>
      </c>
      <c r="E236" s="33" t="s">
        <v>539</v>
      </c>
      <c r="F236" s="34" t="s">
        <v>502</v>
      </c>
      <c r="G236" s="22" t="s">
        <v>503</v>
      </c>
      <c r="H236" s="23" t="s">
        <v>721</v>
      </c>
      <c r="I236" s="24" t="s">
        <v>523</v>
      </c>
      <c r="J236" s="85" t="s">
        <v>723</v>
      </c>
      <c r="K236" s="271" t="s">
        <v>444</v>
      </c>
      <c r="L236" s="37" t="s">
        <v>505</v>
      </c>
      <c r="M236" s="276" t="s">
        <v>726</v>
      </c>
      <c r="N236" s="33" t="s">
        <v>500</v>
      </c>
      <c r="O236" s="36" t="s">
        <v>228</v>
      </c>
    </row>
    <row r="237" spans="1:15" ht="15.75" thickBot="1" x14ac:dyDescent="0.3">
      <c r="A237" s="152" t="s">
        <v>239</v>
      </c>
      <c r="B237" s="89" t="s">
        <v>240</v>
      </c>
      <c r="C237" s="90" t="s">
        <v>464</v>
      </c>
      <c r="D237" s="91" t="s">
        <v>464</v>
      </c>
      <c r="E237" s="92" t="s">
        <v>241</v>
      </c>
      <c r="F237" s="93" t="s">
        <v>354</v>
      </c>
      <c r="G237" s="94" t="s">
        <v>244</v>
      </c>
      <c r="H237" s="95" t="s">
        <v>244</v>
      </c>
      <c r="I237" s="96" t="s">
        <v>483</v>
      </c>
      <c r="J237" s="273" t="s">
        <v>483</v>
      </c>
      <c r="K237" s="318" t="s">
        <v>524</v>
      </c>
      <c r="L237" s="98" t="s">
        <v>353</v>
      </c>
      <c r="M237" s="99" t="s">
        <v>483</v>
      </c>
      <c r="N237" s="92" t="s">
        <v>524</v>
      </c>
      <c r="O237" s="152" t="s">
        <v>239</v>
      </c>
    </row>
    <row r="238" spans="1:15" ht="15.75" thickTop="1" x14ac:dyDescent="0.25">
      <c r="A238" s="305" t="s">
        <v>396</v>
      </c>
      <c r="B238" s="154">
        <f>SUM(C238:N238)</f>
        <v>16</v>
      </c>
      <c r="C238" s="306">
        <v>1.5</v>
      </c>
      <c r="D238" s="307">
        <v>4.5</v>
      </c>
      <c r="E238" s="308">
        <v>5</v>
      </c>
      <c r="F238" s="309">
        <v>2.5</v>
      </c>
      <c r="G238" s="310">
        <v>0</v>
      </c>
      <c r="H238" s="311">
        <v>2</v>
      </c>
      <c r="I238" s="312">
        <v>0</v>
      </c>
      <c r="J238" s="313">
        <v>0.5</v>
      </c>
      <c r="K238" s="311">
        <v>0</v>
      </c>
      <c r="L238" s="314">
        <v>0</v>
      </c>
      <c r="M238" s="315">
        <v>0</v>
      </c>
      <c r="N238" s="308">
        <v>0</v>
      </c>
      <c r="O238" s="305" t="s">
        <v>396</v>
      </c>
    </row>
    <row r="239" spans="1:15" x14ac:dyDescent="0.25">
      <c r="A239" s="303" t="s">
        <v>248</v>
      </c>
      <c r="B239" s="269">
        <f>SUM(C239:N239)</f>
        <v>15.421666666666667</v>
      </c>
      <c r="C239" s="292">
        <v>0.70833333333333337</v>
      </c>
      <c r="D239" s="293">
        <v>1.5433333333333332</v>
      </c>
      <c r="E239" s="294">
        <v>2.4983333333333335</v>
      </c>
      <c r="F239" s="295">
        <v>3.25</v>
      </c>
      <c r="G239" s="296">
        <v>1.5816666666666668</v>
      </c>
      <c r="H239" s="297">
        <v>0.71</v>
      </c>
      <c r="I239" s="298">
        <v>0.29166666666666669</v>
      </c>
      <c r="J239" s="299">
        <v>1.2100000000000002</v>
      </c>
      <c r="K239" s="297">
        <v>1.085</v>
      </c>
      <c r="L239" s="300">
        <v>0.58499999999999996</v>
      </c>
      <c r="M239" s="301">
        <v>0.29166666666666669</v>
      </c>
      <c r="N239" s="294">
        <v>1.6666666666666667</v>
      </c>
      <c r="O239" s="303" t="s">
        <v>248</v>
      </c>
    </row>
    <row r="240" spans="1:15" x14ac:dyDescent="0.25">
      <c r="A240" s="36" t="s">
        <v>249</v>
      </c>
      <c r="B240" s="18" t="s">
        <v>250</v>
      </c>
      <c r="C240" s="17" t="s">
        <v>251</v>
      </c>
      <c r="D240" s="19" t="s">
        <v>252</v>
      </c>
      <c r="E240" s="20" t="s">
        <v>253</v>
      </c>
      <c r="F240" s="21" t="s">
        <v>254</v>
      </c>
      <c r="G240" s="22" t="s">
        <v>255</v>
      </c>
      <c r="H240" s="23" t="s">
        <v>256</v>
      </c>
      <c r="I240" s="24" t="s">
        <v>257</v>
      </c>
      <c r="J240" s="25" t="s">
        <v>258</v>
      </c>
      <c r="K240" s="23" t="s">
        <v>259</v>
      </c>
      <c r="L240" s="26" t="s">
        <v>260</v>
      </c>
      <c r="M240" s="27" t="s">
        <v>261</v>
      </c>
      <c r="N240" s="20" t="s">
        <v>262</v>
      </c>
      <c r="O240" s="36" t="s">
        <v>249</v>
      </c>
    </row>
    <row r="241" spans="1:15" ht="15.75" thickBot="1" x14ac:dyDescent="0.3">
      <c r="A241" s="152" t="s">
        <v>263</v>
      </c>
      <c r="B241" s="89" t="s">
        <v>507</v>
      </c>
      <c r="C241" s="278" t="s">
        <v>540</v>
      </c>
      <c r="D241" s="316" t="s">
        <v>524</v>
      </c>
      <c r="E241" s="274" t="s">
        <v>540</v>
      </c>
      <c r="F241" s="317" t="s">
        <v>524</v>
      </c>
      <c r="G241" s="277" t="s">
        <v>714</v>
      </c>
      <c r="H241" s="318" t="s">
        <v>540</v>
      </c>
      <c r="I241" s="337" t="s">
        <v>714</v>
      </c>
      <c r="J241" s="273" t="s">
        <v>540</v>
      </c>
      <c r="K241" s="318" t="s">
        <v>714</v>
      </c>
      <c r="L241" s="319" t="s">
        <v>714</v>
      </c>
      <c r="M241" s="275" t="s">
        <v>714</v>
      </c>
      <c r="N241" s="92" t="s">
        <v>714</v>
      </c>
      <c r="O241" s="152" t="s">
        <v>263</v>
      </c>
    </row>
    <row r="242" spans="1:15" ht="15.75" thickTop="1" x14ac:dyDescent="0.25">
      <c r="A242" s="305" t="s">
        <v>399</v>
      </c>
      <c r="B242" s="154">
        <f>SUM(C242:N242)</f>
        <v>21.5</v>
      </c>
      <c r="C242" s="306">
        <v>0.5</v>
      </c>
      <c r="D242" s="307">
        <v>4.5</v>
      </c>
      <c r="E242" s="308">
        <v>8.5</v>
      </c>
      <c r="F242" s="309">
        <v>3.5</v>
      </c>
      <c r="G242" s="310">
        <v>0</v>
      </c>
      <c r="H242" s="311">
        <v>1</v>
      </c>
      <c r="I242" s="312">
        <v>2</v>
      </c>
      <c r="J242" s="313">
        <v>0</v>
      </c>
      <c r="K242" s="311">
        <v>0.5</v>
      </c>
      <c r="L242" s="314">
        <v>0</v>
      </c>
      <c r="M242" s="315">
        <v>0.5</v>
      </c>
      <c r="N242" s="308">
        <v>0.5</v>
      </c>
      <c r="O242" s="305" t="s">
        <v>357</v>
      </c>
    </row>
    <row r="243" spans="1:15" x14ac:dyDescent="0.25">
      <c r="A243" s="303" t="s">
        <v>269</v>
      </c>
      <c r="B243" s="269">
        <f>SUM(C243:N243)</f>
        <v>41.838333333333331</v>
      </c>
      <c r="C243" s="292">
        <v>3.831666666666667</v>
      </c>
      <c r="D243" s="293">
        <v>3.75</v>
      </c>
      <c r="E243" s="294">
        <v>4.458333333333333</v>
      </c>
      <c r="F243" s="295">
        <v>4.125</v>
      </c>
      <c r="G243" s="296">
        <v>3.668333333333333</v>
      </c>
      <c r="H243" s="297">
        <v>2.7933333333333334</v>
      </c>
      <c r="I243" s="298">
        <v>1.75</v>
      </c>
      <c r="J243" s="299">
        <v>1.7933333333333332</v>
      </c>
      <c r="K243" s="297">
        <v>3.5400000000000005</v>
      </c>
      <c r="L243" s="300">
        <v>4.333333333333333</v>
      </c>
      <c r="M243" s="301">
        <v>3.2100000000000004</v>
      </c>
      <c r="N243" s="294">
        <v>4.585</v>
      </c>
      <c r="O243" s="303" t="s">
        <v>269</v>
      </c>
    </row>
    <row r="244" spans="1:15" x14ac:dyDescent="0.25">
      <c r="A244" s="36" t="s">
        <v>270</v>
      </c>
      <c r="B244" s="18" t="s">
        <v>525</v>
      </c>
      <c r="C244" s="17" t="s">
        <v>425</v>
      </c>
      <c r="D244" s="19" t="s">
        <v>465</v>
      </c>
      <c r="E244" s="33" t="s">
        <v>526</v>
      </c>
      <c r="F244" s="34" t="s">
        <v>527</v>
      </c>
      <c r="G244" s="22" t="s">
        <v>466</v>
      </c>
      <c r="H244" s="23" t="s">
        <v>428</v>
      </c>
      <c r="I244" s="24" t="s">
        <v>428</v>
      </c>
      <c r="J244" s="85" t="s">
        <v>528</v>
      </c>
      <c r="K244" s="23" t="s">
        <v>467</v>
      </c>
      <c r="L244" s="26" t="s">
        <v>276</v>
      </c>
      <c r="M244" s="276" t="s">
        <v>529</v>
      </c>
      <c r="N244" s="33" t="s">
        <v>502</v>
      </c>
      <c r="O244" s="36" t="s">
        <v>270</v>
      </c>
    </row>
    <row r="245" spans="1:15" ht="15.75" thickBot="1" x14ac:dyDescent="0.3">
      <c r="A245" s="152" t="s">
        <v>279</v>
      </c>
      <c r="B245" s="89" t="s">
        <v>280</v>
      </c>
      <c r="C245" s="90" t="s">
        <v>447</v>
      </c>
      <c r="D245" s="91" t="s">
        <v>241</v>
      </c>
      <c r="E245" s="92" t="s">
        <v>246</v>
      </c>
      <c r="F245" s="93" t="s">
        <v>241</v>
      </c>
      <c r="G245" s="94" t="s">
        <v>714</v>
      </c>
      <c r="H245" s="95" t="s">
        <v>510</v>
      </c>
      <c r="I245" s="96" t="s">
        <v>508</v>
      </c>
      <c r="J245" s="273" t="s">
        <v>714</v>
      </c>
      <c r="K245" s="95" t="s">
        <v>245</v>
      </c>
      <c r="L245" s="98" t="s">
        <v>714</v>
      </c>
      <c r="M245" s="99" t="s">
        <v>424</v>
      </c>
      <c r="N245" s="92" t="s">
        <v>524</v>
      </c>
      <c r="O245" s="152" t="s">
        <v>279</v>
      </c>
    </row>
    <row r="246" spans="1:15" ht="15.75" thickTop="1" x14ac:dyDescent="0.25">
      <c r="A246" s="305" t="s">
        <v>402</v>
      </c>
      <c r="B246" s="154">
        <f>SUM(C246:N246)</f>
        <v>50.5</v>
      </c>
      <c r="C246" s="306">
        <v>5.5</v>
      </c>
      <c r="D246" s="307">
        <v>4</v>
      </c>
      <c r="E246" s="308">
        <v>7</v>
      </c>
      <c r="F246" s="309">
        <v>1.5</v>
      </c>
      <c r="G246" s="310">
        <v>2</v>
      </c>
      <c r="H246" s="311">
        <v>2.5</v>
      </c>
      <c r="I246" s="312">
        <v>6.5</v>
      </c>
      <c r="J246" s="313">
        <v>2.5</v>
      </c>
      <c r="K246" s="311">
        <v>6</v>
      </c>
      <c r="L246" s="314">
        <v>5.5</v>
      </c>
      <c r="M246" s="315">
        <v>2</v>
      </c>
      <c r="N246" s="308">
        <v>5.5</v>
      </c>
      <c r="O246" s="305" t="s">
        <v>402</v>
      </c>
    </row>
    <row r="247" spans="1:15" x14ac:dyDescent="0.25">
      <c r="A247" s="303" t="s">
        <v>282</v>
      </c>
      <c r="B247" s="269">
        <f>SUM(C247:N247)</f>
        <v>34.839999999999996</v>
      </c>
      <c r="C247" s="292">
        <v>3.9166666666666665</v>
      </c>
      <c r="D247" s="293">
        <v>2.8766666666666665</v>
      </c>
      <c r="E247" s="294">
        <v>2.6666666666666665</v>
      </c>
      <c r="F247" s="295">
        <v>2.5416666666666665</v>
      </c>
      <c r="G247" s="296">
        <v>1.8333333333333333</v>
      </c>
      <c r="H247" s="297">
        <v>2.4183333333333326</v>
      </c>
      <c r="I247" s="298">
        <v>2.21</v>
      </c>
      <c r="J247" s="299">
        <v>1.6266666666666667</v>
      </c>
      <c r="K247" s="297">
        <v>2.6650000000000005</v>
      </c>
      <c r="L247" s="300">
        <v>5.041666666666667</v>
      </c>
      <c r="M247" s="301">
        <v>4.333333333333333</v>
      </c>
      <c r="N247" s="294">
        <v>2.7099999999999995</v>
      </c>
      <c r="O247" s="303" t="s">
        <v>282</v>
      </c>
    </row>
    <row r="248" spans="1:15" x14ac:dyDescent="0.25">
      <c r="A248" s="36" t="s">
        <v>283</v>
      </c>
      <c r="B248" s="18" t="s">
        <v>284</v>
      </c>
      <c r="C248" s="17" t="s">
        <v>429</v>
      </c>
      <c r="D248" s="19" t="s">
        <v>451</v>
      </c>
      <c r="E248" s="20" t="s">
        <v>391</v>
      </c>
      <c r="F248" s="34" t="s">
        <v>484</v>
      </c>
      <c r="G248" s="22" t="s">
        <v>469</v>
      </c>
      <c r="H248" s="23" t="s">
        <v>511</v>
      </c>
      <c r="I248" s="24" t="s">
        <v>722</v>
      </c>
      <c r="J248" s="85" t="s">
        <v>485</v>
      </c>
      <c r="K248" s="23" t="s">
        <v>431</v>
      </c>
      <c r="L248" s="26" t="s">
        <v>427</v>
      </c>
      <c r="M248" s="27" t="s">
        <v>259</v>
      </c>
      <c r="N248" s="20" t="s">
        <v>723</v>
      </c>
      <c r="O248" s="36" t="s">
        <v>283</v>
      </c>
    </row>
    <row r="249" spans="1:15" ht="15.75" thickBot="1" x14ac:dyDescent="0.3">
      <c r="A249" s="152" t="s">
        <v>287</v>
      </c>
      <c r="B249" s="89" t="s">
        <v>288</v>
      </c>
      <c r="C249" s="90" t="s">
        <v>530</v>
      </c>
      <c r="D249" s="91" t="s">
        <v>353</v>
      </c>
      <c r="E249" s="274" t="s">
        <v>486</v>
      </c>
      <c r="F249" s="93" t="s">
        <v>432</v>
      </c>
      <c r="G249" s="94" t="s">
        <v>242</v>
      </c>
      <c r="H249" s="95" t="s">
        <v>464</v>
      </c>
      <c r="I249" s="96" t="s">
        <v>242</v>
      </c>
      <c r="J249" s="97" t="s">
        <v>242</v>
      </c>
      <c r="K249" s="95" t="s">
        <v>246</v>
      </c>
      <c r="L249" s="98" t="s">
        <v>235</v>
      </c>
      <c r="M249" s="99" t="s">
        <v>245</v>
      </c>
      <c r="N249" s="92" t="s">
        <v>245</v>
      </c>
      <c r="O249" s="152" t="s">
        <v>287</v>
      </c>
    </row>
    <row r="250" spans="1:15" ht="15.75" thickTop="1" x14ac:dyDescent="0.25">
      <c r="A250" s="305" t="s">
        <v>404</v>
      </c>
      <c r="B250" s="154">
        <f>SUM(C250:N250)</f>
        <v>34.5</v>
      </c>
      <c r="C250" s="306">
        <v>3.5</v>
      </c>
      <c r="D250" s="307">
        <v>2.5</v>
      </c>
      <c r="E250" s="308">
        <v>2.5</v>
      </c>
      <c r="F250" s="309">
        <v>2.5</v>
      </c>
      <c r="G250" s="310">
        <v>1.5</v>
      </c>
      <c r="H250" s="311">
        <v>0.5</v>
      </c>
      <c r="I250" s="312">
        <v>3.5</v>
      </c>
      <c r="J250" s="313">
        <v>2.5</v>
      </c>
      <c r="K250" s="311">
        <v>3</v>
      </c>
      <c r="L250" s="314">
        <v>3.5</v>
      </c>
      <c r="M250" s="315">
        <v>4</v>
      </c>
      <c r="N250" s="308">
        <v>5</v>
      </c>
      <c r="O250" s="305" t="s">
        <v>404</v>
      </c>
    </row>
    <row r="251" spans="1:15" x14ac:dyDescent="0.25">
      <c r="A251" s="303" t="s">
        <v>290</v>
      </c>
      <c r="B251" s="269">
        <f>SUM(C251:N251)</f>
        <v>45.336666666666673</v>
      </c>
      <c r="C251" s="292">
        <v>5.793333333333333</v>
      </c>
      <c r="D251" s="293">
        <v>2.75</v>
      </c>
      <c r="E251" s="294">
        <v>3.625</v>
      </c>
      <c r="F251" s="295">
        <v>2.7516666666666665</v>
      </c>
      <c r="G251" s="296">
        <v>2.8333333333333335</v>
      </c>
      <c r="H251" s="297">
        <v>2.1249999999999996</v>
      </c>
      <c r="I251" s="298">
        <v>2.2916666666666665</v>
      </c>
      <c r="J251" s="299">
        <v>3.2916666666666665</v>
      </c>
      <c r="K251" s="297">
        <v>3.2083333333333335</v>
      </c>
      <c r="L251" s="300">
        <v>5.583333333333333</v>
      </c>
      <c r="M251" s="301">
        <v>6.083333333333333</v>
      </c>
      <c r="N251" s="294">
        <v>5</v>
      </c>
      <c r="O251" s="303" t="s">
        <v>290</v>
      </c>
    </row>
    <row r="252" spans="1:15" x14ac:dyDescent="0.25">
      <c r="A252" s="36" t="s">
        <v>291</v>
      </c>
      <c r="B252" s="18" t="s">
        <v>405</v>
      </c>
      <c r="C252" s="17" t="s">
        <v>467</v>
      </c>
      <c r="D252" s="19" t="s">
        <v>471</v>
      </c>
      <c r="E252" s="33" t="s">
        <v>472</v>
      </c>
      <c r="F252" s="34" t="s">
        <v>487</v>
      </c>
      <c r="G252" s="22" t="s">
        <v>403</v>
      </c>
      <c r="H252" s="23" t="s">
        <v>487</v>
      </c>
      <c r="I252" s="24" t="s">
        <v>453</v>
      </c>
      <c r="J252" s="85" t="s">
        <v>473</v>
      </c>
      <c r="K252" s="271" t="s">
        <v>488</v>
      </c>
      <c r="L252" s="26" t="s">
        <v>409</v>
      </c>
      <c r="M252" s="276" t="s">
        <v>489</v>
      </c>
      <c r="N252" s="20" t="s">
        <v>435</v>
      </c>
      <c r="O252" s="36" t="s">
        <v>291</v>
      </c>
    </row>
    <row r="253" spans="1:15" ht="15.75" thickBot="1" x14ac:dyDescent="0.3">
      <c r="A253" s="152" t="s">
        <v>295</v>
      </c>
      <c r="B253" s="89" t="s">
        <v>296</v>
      </c>
      <c r="C253" s="278" t="s">
        <v>512</v>
      </c>
      <c r="D253" s="91" t="s">
        <v>354</v>
      </c>
      <c r="E253" s="92" t="s">
        <v>366</v>
      </c>
      <c r="F253" s="317" t="s">
        <v>531</v>
      </c>
      <c r="G253" s="94" t="s">
        <v>510</v>
      </c>
      <c r="H253" s="95" t="s">
        <v>242</v>
      </c>
      <c r="I253" s="96" t="s">
        <v>354</v>
      </c>
      <c r="J253" s="97" t="s">
        <v>242</v>
      </c>
      <c r="K253" s="95" t="s">
        <v>243</v>
      </c>
      <c r="L253" s="98" t="s">
        <v>235</v>
      </c>
      <c r="M253" s="99" t="s">
        <v>245</v>
      </c>
      <c r="N253" s="92" t="s">
        <v>245</v>
      </c>
      <c r="O253" s="152" t="s">
        <v>295</v>
      </c>
    </row>
    <row r="254" spans="1:15" ht="15.75" thickTop="1" x14ac:dyDescent="0.25">
      <c r="A254" s="305" t="s">
        <v>410</v>
      </c>
      <c r="B254" s="154">
        <f>SUM(C254:N254)</f>
        <v>27.5</v>
      </c>
      <c r="C254" s="306">
        <v>1.5</v>
      </c>
      <c r="D254" s="307">
        <v>0.5</v>
      </c>
      <c r="E254" s="308">
        <v>1</v>
      </c>
      <c r="F254" s="309">
        <v>1</v>
      </c>
      <c r="G254" s="310">
        <v>1</v>
      </c>
      <c r="H254" s="311">
        <v>1.5</v>
      </c>
      <c r="I254" s="312">
        <v>2.5</v>
      </c>
      <c r="J254" s="313">
        <v>2</v>
      </c>
      <c r="K254" s="311">
        <v>1.5</v>
      </c>
      <c r="L254" s="314">
        <v>5.5</v>
      </c>
      <c r="M254" s="315">
        <v>2.5</v>
      </c>
      <c r="N254" s="308">
        <v>7</v>
      </c>
      <c r="O254" s="305" t="s">
        <v>410</v>
      </c>
    </row>
    <row r="255" spans="1:15" x14ac:dyDescent="0.25">
      <c r="A255" s="303" t="s">
        <v>299</v>
      </c>
      <c r="B255" s="269">
        <f>SUM(C255:N255)</f>
        <v>50.796666666666667</v>
      </c>
      <c r="C255" s="292">
        <v>5.625</v>
      </c>
      <c r="D255" s="293">
        <v>4.583333333333333</v>
      </c>
      <c r="E255" s="294">
        <v>3.6650000000000005</v>
      </c>
      <c r="F255" s="295">
        <v>3.2083333333333335</v>
      </c>
      <c r="G255" s="296">
        <v>3.4183333333333334</v>
      </c>
      <c r="H255" s="297">
        <v>3</v>
      </c>
      <c r="I255" s="298">
        <v>5.291666666666667</v>
      </c>
      <c r="J255" s="299">
        <v>4.543333333333333</v>
      </c>
      <c r="K255" s="297">
        <v>4.041666666666667</v>
      </c>
      <c r="L255" s="300">
        <v>5.335</v>
      </c>
      <c r="M255" s="301">
        <v>4.335</v>
      </c>
      <c r="N255" s="294">
        <v>3.75</v>
      </c>
      <c r="O255" s="303" t="s">
        <v>299</v>
      </c>
    </row>
    <row r="256" spans="1:15" x14ac:dyDescent="0.25">
      <c r="A256" s="36" t="s">
        <v>300</v>
      </c>
      <c r="B256" s="18" t="s">
        <v>301</v>
      </c>
      <c r="C256" s="17" t="s">
        <v>368</v>
      </c>
      <c r="D256" s="19" t="s">
        <v>369</v>
      </c>
      <c r="E256" s="20" t="s">
        <v>370</v>
      </c>
      <c r="F256" s="34" t="s">
        <v>541</v>
      </c>
      <c r="G256" s="22" t="s">
        <v>302</v>
      </c>
      <c r="H256" s="23" t="s">
        <v>252</v>
      </c>
      <c r="I256" s="24" t="s">
        <v>253</v>
      </c>
      <c r="J256" s="25" t="s">
        <v>303</v>
      </c>
      <c r="K256" s="23" t="s">
        <v>392</v>
      </c>
      <c r="L256" s="26" t="s">
        <v>280</v>
      </c>
      <c r="M256" s="27" t="s">
        <v>490</v>
      </c>
      <c r="N256" s="20" t="s">
        <v>728</v>
      </c>
      <c r="O256" s="36" t="s">
        <v>300</v>
      </c>
    </row>
    <row r="257" spans="1:15" ht="15.75" thickBot="1" x14ac:dyDescent="0.3">
      <c r="A257" s="152" t="s">
        <v>305</v>
      </c>
      <c r="B257" s="89" t="s">
        <v>513</v>
      </c>
      <c r="C257" s="278" t="s">
        <v>542</v>
      </c>
      <c r="D257" s="91" t="s">
        <v>715</v>
      </c>
      <c r="E257" s="274" t="s">
        <v>531</v>
      </c>
      <c r="F257" s="93" t="s">
        <v>447</v>
      </c>
      <c r="G257" s="94" t="s">
        <v>464</v>
      </c>
      <c r="H257" s="95" t="s">
        <v>483</v>
      </c>
      <c r="I257" s="96" t="s">
        <v>412</v>
      </c>
      <c r="J257" s="97" t="s">
        <v>243</v>
      </c>
      <c r="K257" s="95" t="s">
        <v>261</v>
      </c>
      <c r="L257" s="98" t="s">
        <v>455</v>
      </c>
      <c r="M257" s="275" t="s">
        <v>510</v>
      </c>
      <c r="N257" s="274" t="s">
        <v>510</v>
      </c>
      <c r="O257" s="152" t="s">
        <v>305</v>
      </c>
    </row>
    <row r="258" spans="1:15" ht="15.75" thickTop="1" x14ac:dyDescent="0.25">
      <c r="A258" s="305" t="s">
        <v>414</v>
      </c>
      <c r="B258" s="154">
        <f>SUM(C258:N258)</f>
        <v>144.5</v>
      </c>
      <c r="C258" s="306">
        <v>12</v>
      </c>
      <c r="D258" s="307">
        <v>6</v>
      </c>
      <c r="E258" s="308">
        <v>2.5</v>
      </c>
      <c r="F258" s="309">
        <v>13.5</v>
      </c>
      <c r="G258" s="310">
        <v>17</v>
      </c>
      <c r="H258" s="311">
        <v>14.5</v>
      </c>
      <c r="I258" s="312">
        <v>8.5</v>
      </c>
      <c r="J258" s="313">
        <v>17</v>
      </c>
      <c r="K258" s="311">
        <v>16</v>
      </c>
      <c r="L258" s="314">
        <v>14.5</v>
      </c>
      <c r="M258" s="315">
        <v>11</v>
      </c>
      <c r="N258" s="308">
        <v>12</v>
      </c>
      <c r="O258" s="305" t="s">
        <v>414</v>
      </c>
    </row>
    <row r="259" spans="1:15" x14ac:dyDescent="0.25">
      <c r="A259" s="303" t="s">
        <v>312</v>
      </c>
      <c r="B259" s="269">
        <f>SUM(C259:N259)</f>
        <v>95.668333333333337</v>
      </c>
      <c r="C259" s="292">
        <v>5.456666666666667</v>
      </c>
      <c r="D259" s="293">
        <v>6.543333333333333</v>
      </c>
      <c r="E259" s="294">
        <v>7.125</v>
      </c>
      <c r="F259" s="295">
        <v>7.085</v>
      </c>
      <c r="G259" s="296">
        <v>9.9566666666666652</v>
      </c>
      <c r="H259" s="297">
        <v>11.543333333333331</v>
      </c>
      <c r="I259" s="298">
        <v>12.665000000000001</v>
      </c>
      <c r="J259" s="299">
        <v>11.125</v>
      </c>
      <c r="K259" s="297">
        <v>8.1666666666666661</v>
      </c>
      <c r="L259" s="300">
        <v>5.126666666666666</v>
      </c>
      <c r="M259" s="301">
        <v>4.46</v>
      </c>
      <c r="N259" s="294">
        <v>6.415</v>
      </c>
      <c r="O259" s="303" t="s">
        <v>312</v>
      </c>
    </row>
    <row r="260" spans="1:15" x14ac:dyDescent="0.25">
      <c r="A260" s="36" t="s">
        <v>313</v>
      </c>
      <c r="B260" s="18" t="s">
        <v>532</v>
      </c>
      <c r="C260" s="31" t="s">
        <v>543</v>
      </c>
      <c r="D260" s="19" t="s">
        <v>544</v>
      </c>
      <c r="E260" s="33" t="s">
        <v>515</v>
      </c>
      <c r="F260" s="21" t="s">
        <v>720</v>
      </c>
      <c r="G260" s="22" t="s">
        <v>534</v>
      </c>
      <c r="H260" s="271" t="s">
        <v>534</v>
      </c>
      <c r="I260" s="24" t="s">
        <v>516</v>
      </c>
      <c r="J260" s="85" t="s">
        <v>517</v>
      </c>
      <c r="K260" s="271" t="s">
        <v>518</v>
      </c>
      <c r="L260" s="26" t="s">
        <v>724</v>
      </c>
      <c r="M260" s="276" t="s">
        <v>519</v>
      </c>
      <c r="N260" s="33" t="s">
        <v>536</v>
      </c>
      <c r="O260" s="36" t="s">
        <v>313</v>
      </c>
    </row>
    <row r="261" spans="1:15" ht="15.75" thickBot="1" x14ac:dyDescent="0.3">
      <c r="A261" s="152" t="s">
        <v>320</v>
      </c>
      <c r="B261" s="89" t="s">
        <v>321</v>
      </c>
      <c r="C261" s="278" t="s">
        <v>491</v>
      </c>
      <c r="D261" s="91" t="s">
        <v>235</v>
      </c>
      <c r="E261" s="92" t="s">
        <v>230</v>
      </c>
      <c r="F261" s="93" t="s">
        <v>232</v>
      </c>
      <c r="G261" s="94" t="s">
        <v>479</v>
      </c>
      <c r="H261" s="95" t="s">
        <v>319</v>
      </c>
      <c r="I261" s="96" t="s">
        <v>322</v>
      </c>
      <c r="J261" s="97" t="s">
        <v>243</v>
      </c>
      <c r="K261" s="95" t="s">
        <v>243</v>
      </c>
      <c r="L261" s="98" t="s">
        <v>413</v>
      </c>
      <c r="M261" s="99" t="s">
        <v>230</v>
      </c>
      <c r="N261" s="92" t="s">
        <v>432</v>
      </c>
      <c r="O261" s="152" t="s">
        <v>320</v>
      </c>
    </row>
    <row r="262" spans="1:15" ht="15.75" thickTop="1" x14ac:dyDescent="0.25">
      <c r="A262" s="305" t="s">
        <v>419</v>
      </c>
      <c r="B262" s="154">
        <f>SUM(C262:N262)</f>
        <v>3</v>
      </c>
      <c r="C262" s="306">
        <v>0</v>
      </c>
      <c r="D262" s="307">
        <v>0</v>
      </c>
      <c r="E262" s="308">
        <v>0</v>
      </c>
      <c r="F262" s="309">
        <v>0.5</v>
      </c>
      <c r="G262" s="310">
        <v>0.5</v>
      </c>
      <c r="H262" s="311">
        <v>0</v>
      </c>
      <c r="I262" s="312">
        <v>0</v>
      </c>
      <c r="J262" s="313">
        <v>0.5</v>
      </c>
      <c r="K262" s="311">
        <v>0.5</v>
      </c>
      <c r="L262" s="314">
        <v>0</v>
      </c>
      <c r="M262" s="315">
        <v>1</v>
      </c>
      <c r="N262" s="308">
        <v>0</v>
      </c>
      <c r="O262" s="305" t="s">
        <v>419</v>
      </c>
    </row>
    <row r="263" spans="1:15" x14ac:dyDescent="0.25">
      <c r="A263" s="303" t="s">
        <v>324</v>
      </c>
      <c r="B263" s="269">
        <f>SUM(C263:N263)</f>
        <v>18.966666666666665</v>
      </c>
      <c r="C263" s="292">
        <v>0.91666666666666663</v>
      </c>
      <c r="D263" s="293">
        <v>1.3766666666666667</v>
      </c>
      <c r="E263" s="294">
        <v>1.21</v>
      </c>
      <c r="F263" s="295">
        <v>1.585</v>
      </c>
      <c r="G263" s="296">
        <v>1.5416666666666667</v>
      </c>
      <c r="H263" s="297">
        <v>2.4583333333333335</v>
      </c>
      <c r="I263" s="298">
        <v>1.7516666666666663</v>
      </c>
      <c r="J263" s="299">
        <v>1.7083333333333333</v>
      </c>
      <c r="K263" s="297">
        <v>2.168333333333333</v>
      </c>
      <c r="L263" s="300">
        <v>1.1666666666666667</v>
      </c>
      <c r="M263" s="301">
        <v>1.75</v>
      </c>
      <c r="N263" s="294">
        <v>1.3333333333333333</v>
      </c>
      <c r="O263" s="303" t="s">
        <v>324</v>
      </c>
    </row>
    <row r="264" spans="1:15" x14ac:dyDescent="0.25">
      <c r="A264" s="36" t="s">
        <v>325</v>
      </c>
      <c r="B264" s="18" t="s">
        <v>420</v>
      </c>
      <c r="C264" s="17" t="s">
        <v>233</v>
      </c>
      <c r="D264" s="19" t="s">
        <v>393</v>
      </c>
      <c r="E264" s="20" t="s">
        <v>458</v>
      </c>
      <c r="F264" s="34" t="s">
        <v>485</v>
      </c>
      <c r="G264" s="22" t="s">
        <v>379</v>
      </c>
      <c r="H264" s="23" t="s">
        <v>327</v>
      </c>
      <c r="I264" s="24" t="s">
        <v>407</v>
      </c>
      <c r="J264" s="25" t="s">
        <v>430</v>
      </c>
      <c r="K264" s="23" t="s">
        <v>328</v>
      </c>
      <c r="L264" s="26" t="s">
        <v>452</v>
      </c>
      <c r="M264" s="27" t="s">
        <v>453</v>
      </c>
      <c r="N264" s="20" t="s">
        <v>394</v>
      </c>
      <c r="O264" s="36" t="s">
        <v>325</v>
      </c>
    </row>
    <row r="265" spans="1:15" x14ac:dyDescent="0.25">
      <c r="A265" s="36" t="s">
        <v>329</v>
      </c>
      <c r="B265" s="18" t="s">
        <v>520</v>
      </c>
      <c r="C265" s="31" t="s">
        <v>714</v>
      </c>
      <c r="D265" s="32" t="s">
        <v>714</v>
      </c>
      <c r="E265" s="33" t="s">
        <v>714</v>
      </c>
      <c r="F265" s="34" t="s">
        <v>508</v>
      </c>
      <c r="G265" s="22" t="s">
        <v>524</v>
      </c>
      <c r="H265" s="271" t="s">
        <v>714</v>
      </c>
      <c r="I265" s="226" t="s">
        <v>714</v>
      </c>
      <c r="J265" s="85" t="s">
        <v>540</v>
      </c>
      <c r="K265" s="271" t="s">
        <v>524</v>
      </c>
      <c r="L265" s="26" t="s">
        <v>714</v>
      </c>
      <c r="M265" s="27" t="s">
        <v>242</v>
      </c>
      <c r="N265" s="20" t="s">
        <v>714</v>
      </c>
      <c r="O265" s="36" t="s">
        <v>329</v>
      </c>
    </row>
    <row r="266" spans="1:15" x14ac:dyDescent="0.25">
      <c r="A266" s="16" t="s">
        <v>331</v>
      </c>
      <c r="B266" s="16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6" t="s">
        <v>331</v>
      </c>
    </row>
    <row r="267" spans="1:15" x14ac:dyDescent="0.25">
      <c r="A267" s="36" t="s">
        <v>380</v>
      </c>
      <c r="B267" s="180">
        <f>AVERAGE(C267:N267)</f>
        <v>1013.3981818181819</v>
      </c>
      <c r="C267" s="5">
        <v>1012.45</v>
      </c>
      <c r="D267" s="6">
        <v>1014.72</v>
      </c>
      <c r="E267" s="7">
        <v>1004.62</v>
      </c>
      <c r="F267" s="8">
        <v>1012.84</v>
      </c>
      <c r="G267" s="9">
        <v>1010.59</v>
      </c>
      <c r="H267" s="10">
        <v>1017.96</v>
      </c>
      <c r="I267" s="11"/>
      <c r="J267" s="12">
        <v>1016.79</v>
      </c>
      <c r="K267" s="10">
        <v>1013.89</v>
      </c>
      <c r="L267" s="13">
        <v>1010.97</v>
      </c>
      <c r="M267" s="14">
        <v>1015.35</v>
      </c>
      <c r="N267" s="7">
        <v>1017.2</v>
      </c>
      <c r="O267" s="36" t="s">
        <v>380</v>
      </c>
    </row>
    <row r="268" spans="1:15" x14ac:dyDescent="0.25">
      <c r="A268" s="303" t="s">
        <v>382</v>
      </c>
      <c r="B268" s="269">
        <v>979</v>
      </c>
      <c r="C268" s="292">
        <v>988</v>
      </c>
      <c r="D268" s="293">
        <v>989</v>
      </c>
      <c r="E268" s="294">
        <v>985</v>
      </c>
      <c r="F268" s="295">
        <v>991</v>
      </c>
      <c r="G268" s="296">
        <v>993</v>
      </c>
      <c r="H268" s="297">
        <v>1008</v>
      </c>
      <c r="I268" s="298"/>
      <c r="J268" s="320">
        <v>1004</v>
      </c>
      <c r="K268" s="321">
        <v>992</v>
      </c>
      <c r="L268" s="300">
        <v>988</v>
      </c>
      <c r="M268" s="301">
        <v>979</v>
      </c>
      <c r="N268" s="294">
        <v>980</v>
      </c>
      <c r="O268" s="303" t="s">
        <v>382</v>
      </c>
    </row>
    <row r="269" spans="1:15" x14ac:dyDescent="0.25">
      <c r="A269" s="152" t="s">
        <v>89</v>
      </c>
      <c r="B269" s="181">
        <v>41582</v>
      </c>
      <c r="C269" s="182">
        <v>41294</v>
      </c>
      <c r="D269" s="183">
        <v>41315</v>
      </c>
      <c r="E269" s="184">
        <v>41350</v>
      </c>
      <c r="F269" s="185">
        <v>41373</v>
      </c>
      <c r="G269" s="186">
        <v>41409</v>
      </c>
      <c r="H269" s="187">
        <v>41443</v>
      </c>
      <c r="I269" s="188"/>
      <c r="J269" s="189">
        <v>41511</v>
      </c>
      <c r="K269" s="187">
        <v>41534</v>
      </c>
      <c r="L269" s="190">
        <v>41575</v>
      </c>
      <c r="M269" s="191">
        <v>41582</v>
      </c>
      <c r="N269" s="184">
        <v>41632</v>
      </c>
      <c r="O269" s="152" t="s">
        <v>89</v>
      </c>
    </row>
    <row r="270" spans="1:15" x14ac:dyDescent="0.25">
      <c r="A270" s="152" t="s">
        <v>383</v>
      </c>
      <c r="B270" s="89">
        <v>1039</v>
      </c>
      <c r="C270" s="90">
        <v>1039</v>
      </c>
      <c r="D270" s="91">
        <v>1032</v>
      </c>
      <c r="E270" s="92">
        <v>1026</v>
      </c>
      <c r="F270" s="93">
        <v>1032</v>
      </c>
      <c r="G270" s="94">
        <v>1023</v>
      </c>
      <c r="H270" s="95">
        <v>1031</v>
      </c>
      <c r="I270" s="96"/>
      <c r="J270" s="25">
        <v>1028</v>
      </c>
      <c r="K270" s="23">
        <v>1031</v>
      </c>
      <c r="L270" s="98">
        <v>1027</v>
      </c>
      <c r="M270" s="99">
        <v>1038</v>
      </c>
      <c r="N270" s="92">
        <v>1034</v>
      </c>
      <c r="O270" s="152" t="s">
        <v>383</v>
      </c>
    </row>
    <row r="271" spans="1:15" ht="15.75" thickBot="1" x14ac:dyDescent="0.3">
      <c r="A271" s="192" t="s">
        <v>89</v>
      </c>
      <c r="B271" s="193">
        <v>41278</v>
      </c>
      <c r="C271" s="194">
        <v>41278</v>
      </c>
      <c r="D271" s="195">
        <v>41332</v>
      </c>
      <c r="E271" s="196">
        <v>41335</v>
      </c>
      <c r="F271" s="197">
        <v>41384</v>
      </c>
      <c r="G271" s="198">
        <v>41399</v>
      </c>
      <c r="H271" s="199">
        <v>41451</v>
      </c>
      <c r="I271" s="200"/>
      <c r="J271" s="189">
        <v>41517</v>
      </c>
      <c r="K271" s="187">
        <v>41518</v>
      </c>
      <c r="L271" s="202">
        <v>41554</v>
      </c>
      <c r="M271" s="203">
        <v>41604</v>
      </c>
      <c r="N271" s="196">
        <v>41610</v>
      </c>
      <c r="O271" s="192" t="s">
        <v>89</v>
      </c>
    </row>
    <row r="272" spans="1:15" ht="15.75" thickTop="1" x14ac:dyDescent="0.25">
      <c r="A272" s="155" t="s">
        <v>384</v>
      </c>
      <c r="B272" s="180">
        <f>AVERAGE(C272:N272)</f>
        <v>1016.0333333333334</v>
      </c>
      <c r="C272" s="204">
        <v>1015</v>
      </c>
      <c r="D272" s="205">
        <v>1017.3</v>
      </c>
      <c r="E272" s="206">
        <v>1008</v>
      </c>
      <c r="F272" s="207">
        <v>1015.6</v>
      </c>
      <c r="G272" s="208">
        <v>1013.1</v>
      </c>
      <c r="H272" s="209">
        <v>1019</v>
      </c>
      <c r="I272" s="210">
        <v>1020.1</v>
      </c>
      <c r="J272" s="71">
        <v>1018.4</v>
      </c>
      <c r="K272" s="69">
        <v>1016.1</v>
      </c>
      <c r="L272" s="212">
        <v>1013.6</v>
      </c>
      <c r="M272" s="213">
        <v>1017.6</v>
      </c>
      <c r="N272" s="206">
        <v>1018.6</v>
      </c>
      <c r="O272" s="155" t="s">
        <v>384</v>
      </c>
    </row>
    <row r="273" spans="1:15" x14ac:dyDescent="0.25">
      <c r="A273" s="15"/>
      <c r="B273" s="16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</row>
    <row r="274" spans="1:15" x14ac:dyDescent="0.25">
      <c r="A274" s="3" t="s">
        <v>545</v>
      </c>
      <c r="B274" s="4" t="s">
        <v>1</v>
      </c>
      <c r="C274" s="5" t="s">
        <v>2</v>
      </c>
      <c r="D274" s="6" t="s">
        <v>3</v>
      </c>
      <c r="E274" s="7" t="s">
        <v>4</v>
      </c>
      <c r="F274" s="8" t="s">
        <v>5</v>
      </c>
      <c r="G274" s="9" t="s">
        <v>6</v>
      </c>
      <c r="H274" s="10" t="s">
        <v>7</v>
      </c>
      <c r="I274" s="11" t="s">
        <v>8</v>
      </c>
      <c r="J274" s="12" t="s">
        <v>9</v>
      </c>
      <c r="K274" s="10" t="s">
        <v>10</v>
      </c>
      <c r="L274" s="13" t="s">
        <v>11</v>
      </c>
      <c r="M274" s="14" t="s">
        <v>12</v>
      </c>
      <c r="N274" s="7" t="s">
        <v>13</v>
      </c>
      <c r="O274" s="3" t="s">
        <v>545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4"/>
  <sheetViews>
    <sheetView topLeftCell="A127" workbookViewId="0">
      <selection activeCell="B73" sqref="B73"/>
    </sheetView>
  </sheetViews>
  <sheetFormatPr baseColWidth="10" defaultRowHeight="15" x14ac:dyDescent="0.25"/>
  <cols>
    <col min="1" max="1" width="45.85546875" customWidth="1"/>
    <col min="15" max="15" width="45" customWidth="1"/>
  </cols>
  <sheetData>
    <row r="1" spans="1:15" ht="15.75" thickBot="1" x14ac:dyDescent="0.3">
      <c r="A1" s="322">
        <v>2014</v>
      </c>
      <c r="B1" s="323" t="s">
        <v>1</v>
      </c>
      <c r="C1" s="324" t="s">
        <v>2</v>
      </c>
      <c r="D1" s="325" t="s">
        <v>3</v>
      </c>
      <c r="E1" s="326" t="s">
        <v>4</v>
      </c>
      <c r="F1" s="327" t="s">
        <v>5</v>
      </c>
      <c r="G1" s="328" t="s">
        <v>6</v>
      </c>
      <c r="H1" s="329" t="s">
        <v>7</v>
      </c>
      <c r="I1" s="330" t="s">
        <v>8</v>
      </c>
      <c r="J1" s="331" t="s">
        <v>9</v>
      </c>
      <c r="K1" s="329" t="s">
        <v>10</v>
      </c>
      <c r="L1" s="332" t="s">
        <v>11</v>
      </c>
      <c r="M1" s="333" t="s">
        <v>12</v>
      </c>
      <c r="N1" s="326" t="s">
        <v>13</v>
      </c>
      <c r="O1" s="322" t="s">
        <v>729</v>
      </c>
    </row>
    <row r="2" spans="1:15" ht="16.5" thickTop="1" thickBot="1" x14ac:dyDescent="0.3">
      <c r="A2" s="334" t="s">
        <v>82</v>
      </c>
      <c r="B2" s="335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 t="s">
        <v>82</v>
      </c>
    </row>
    <row r="3" spans="1:15" ht="15.75" thickTop="1" x14ac:dyDescent="0.25">
      <c r="A3" s="3" t="s">
        <v>83</v>
      </c>
      <c r="B3" s="4">
        <f>INT(SUM(C3:N3)*100/12)/100</f>
        <v>7.94</v>
      </c>
      <c r="C3" s="237">
        <v>4.05</v>
      </c>
      <c r="D3" s="238">
        <v>4.49</v>
      </c>
      <c r="E3" s="239">
        <v>3.9</v>
      </c>
      <c r="F3" s="240">
        <v>6.22</v>
      </c>
      <c r="G3" s="241">
        <v>8.4600000000000009</v>
      </c>
      <c r="H3" s="242">
        <v>10.6</v>
      </c>
      <c r="I3" s="243">
        <v>14</v>
      </c>
      <c r="J3" s="244">
        <v>12.6</v>
      </c>
      <c r="K3" s="242">
        <v>11.8</v>
      </c>
      <c r="L3" s="245">
        <v>10.9</v>
      </c>
      <c r="M3" s="246">
        <v>6.66</v>
      </c>
      <c r="N3" s="239">
        <v>1.67</v>
      </c>
      <c r="O3" s="3" t="s">
        <v>83</v>
      </c>
    </row>
    <row r="4" spans="1:15" x14ac:dyDescent="0.25">
      <c r="A4" s="2" t="s">
        <v>84</v>
      </c>
      <c r="B4" s="18">
        <f>INT(SUM(C4:N4)*100/12)/100</f>
        <v>7</v>
      </c>
      <c r="C4" s="247">
        <v>1.7763846153846155</v>
      </c>
      <c r="D4" s="248">
        <v>1.6056923076923073</v>
      </c>
      <c r="E4" s="249">
        <v>3.0592307692307696</v>
      </c>
      <c r="F4" s="250">
        <v>5</v>
      </c>
      <c r="G4" s="251">
        <v>8.3530769230769231</v>
      </c>
      <c r="H4" s="252">
        <v>11.406153846153844</v>
      </c>
      <c r="I4" s="253">
        <v>13.3</v>
      </c>
      <c r="J4" s="254">
        <v>13.336923076923076</v>
      </c>
      <c r="K4" s="252">
        <v>10.503846153846155</v>
      </c>
      <c r="L4" s="255">
        <v>8.8030769230769224</v>
      </c>
      <c r="M4" s="256">
        <v>4.97</v>
      </c>
      <c r="N4" s="249">
        <v>1.9208461538461541</v>
      </c>
      <c r="O4" s="2" t="s">
        <v>84</v>
      </c>
    </row>
    <row r="5" spans="1:15" x14ac:dyDescent="0.25">
      <c r="A5" s="2" t="s">
        <v>21</v>
      </c>
      <c r="B5" s="18">
        <f t="shared" ref="B5:N5" si="0">B3-B4</f>
        <v>0.94000000000000039</v>
      </c>
      <c r="C5" s="17">
        <f t="shared" si="0"/>
        <v>2.2736153846153844</v>
      </c>
      <c r="D5" s="19">
        <f t="shared" si="0"/>
        <v>2.8843076923076927</v>
      </c>
      <c r="E5" s="20">
        <f t="shared" si="0"/>
        <v>0.84076923076923027</v>
      </c>
      <c r="F5" s="21">
        <f t="shared" si="0"/>
        <v>1.2199999999999998</v>
      </c>
      <c r="G5" s="22">
        <f t="shared" si="0"/>
        <v>0.10692307692307779</v>
      </c>
      <c r="H5" s="23">
        <f t="shared" si="0"/>
        <v>-0.806153846153844</v>
      </c>
      <c r="I5" s="24">
        <f t="shared" si="0"/>
        <v>0.69999999999999929</v>
      </c>
      <c r="J5" s="25">
        <f t="shared" si="0"/>
        <v>-0.73692307692307679</v>
      </c>
      <c r="K5" s="23">
        <f t="shared" si="0"/>
        <v>1.296153846153846</v>
      </c>
      <c r="L5" s="26">
        <f t="shared" si="0"/>
        <v>2.096923076923078</v>
      </c>
      <c r="M5" s="27">
        <f t="shared" si="0"/>
        <v>1.6900000000000004</v>
      </c>
      <c r="N5" s="20">
        <f t="shared" si="0"/>
        <v>-0.25084615384615416</v>
      </c>
      <c r="O5" s="2" t="s">
        <v>21</v>
      </c>
    </row>
    <row r="6" spans="1:15" x14ac:dyDescent="0.25">
      <c r="A6" s="2" t="s">
        <v>85</v>
      </c>
      <c r="B6" s="18">
        <v>6.13</v>
      </c>
      <c r="C6" s="17">
        <v>-1.98</v>
      </c>
      <c r="D6" s="19">
        <v>-2.1</v>
      </c>
      <c r="E6" s="20">
        <v>1.27</v>
      </c>
      <c r="F6" s="21">
        <v>3.61</v>
      </c>
      <c r="G6" s="22">
        <v>5.4</v>
      </c>
      <c r="H6" s="23">
        <v>9.85</v>
      </c>
      <c r="I6" s="24">
        <v>11.5</v>
      </c>
      <c r="J6" s="25">
        <v>11.7</v>
      </c>
      <c r="K6" s="23">
        <v>7.66</v>
      </c>
      <c r="L6" s="26">
        <v>4.42</v>
      </c>
      <c r="M6" s="27">
        <v>3.45</v>
      </c>
      <c r="N6" s="20">
        <v>-2.5</v>
      </c>
      <c r="O6" s="2" t="s">
        <v>85</v>
      </c>
    </row>
    <row r="7" spans="1:15" x14ac:dyDescent="0.25">
      <c r="A7" s="2" t="s">
        <v>86</v>
      </c>
      <c r="B7" s="231">
        <v>2003</v>
      </c>
      <c r="C7" s="17">
        <v>2009</v>
      </c>
      <c r="D7" s="19">
        <v>2012</v>
      </c>
      <c r="E7" s="20">
        <v>2013</v>
      </c>
      <c r="F7" s="21">
        <v>2003</v>
      </c>
      <c r="G7" s="22">
        <v>2010</v>
      </c>
      <c r="H7" s="23">
        <v>2001</v>
      </c>
      <c r="I7" s="24">
        <v>2011</v>
      </c>
      <c r="J7" s="25">
        <v>2005</v>
      </c>
      <c r="K7" s="23">
        <v>2003</v>
      </c>
      <c r="L7" s="26">
        <v>2003</v>
      </c>
      <c r="M7" s="27">
        <v>2005</v>
      </c>
      <c r="N7" s="20">
        <v>2010</v>
      </c>
      <c r="O7" s="2" t="s">
        <v>86</v>
      </c>
    </row>
    <row r="8" spans="1:15" x14ac:dyDescent="0.25">
      <c r="A8" s="2" t="s">
        <v>87</v>
      </c>
      <c r="B8" s="18">
        <v>7.94</v>
      </c>
      <c r="C8" s="17">
        <v>5.46</v>
      </c>
      <c r="D8" s="19">
        <v>5.07</v>
      </c>
      <c r="E8" s="20">
        <v>4.58</v>
      </c>
      <c r="F8" s="21">
        <v>6.96</v>
      </c>
      <c r="G8" s="22">
        <v>10.5</v>
      </c>
      <c r="H8" s="23">
        <v>13</v>
      </c>
      <c r="I8" s="24">
        <v>15.3</v>
      </c>
      <c r="J8" s="25">
        <v>15.2</v>
      </c>
      <c r="K8" s="23">
        <v>13.9</v>
      </c>
      <c r="L8" s="26">
        <v>12</v>
      </c>
      <c r="M8" s="27">
        <v>7.61</v>
      </c>
      <c r="N8" s="20">
        <v>4.5</v>
      </c>
      <c r="O8" s="2" t="s">
        <v>87</v>
      </c>
    </row>
    <row r="9" spans="1:15" x14ac:dyDescent="0.25">
      <c r="A9" s="2" t="s">
        <v>86</v>
      </c>
      <c r="B9" s="231">
        <v>2014</v>
      </c>
      <c r="C9" s="17">
        <v>2007</v>
      </c>
      <c r="D9" s="19">
        <v>2002</v>
      </c>
      <c r="E9" s="20">
        <v>2001</v>
      </c>
      <c r="F9" s="21">
        <v>2011</v>
      </c>
      <c r="G9" s="22">
        <v>2008</v>
      </c>
      <c r="H9" s="23">
        <v>2007</v>
      </c>
      <c r="I9" s="24">
        <v>2006</v>
      </c>
      <c r="J9" s="25">
        <v>2004</v>
      </c>
      <c r="K9" s="23">
        <v>2006</v>
      </c>
      <c r="L9" s="26">
        <v>2001</v>
      </c>
      <c r="M9" s="27">
        <v>2009</v>
      </c>
      <c r="N9" s="20">
        <v>2002</v>
      </c>
      <c r="O9" s="2" t="s">
        <v>86</v>
      </c>
    </row>
    <row r="10" spans="1:15" x14ac:dyDescent="0.25">
      <c r="A10" s="3" t="s">
        <v>88</v>
      </c>
      <c r="B10" s="18">
        <v>-6.7</v>
      </c>
      <c r="C10" s="5">
        <v>-1.4</v>
      </c>
      <c r="D10" s="6">
        <v>1.3</v>
      </c>
      <c r="E10" s="7">
        <v>-1.6</v>
      </c>
      <c r="F10" s="8">
        <v>-0.4</v>
      </c>
      <c r="G10" s="9">
        <v>0.9</v>
      </c>
      <c r="H10" s="10">
        <v>6.6</v>
      </c>
      <c r="I10" s="11">
        <v>7.5</v>
      </c>
      <c r="J10" s="12">
        <v>7.4</v>
      </c>
      <c r="K10" s="10">
        <v>5.0999999999999996</v>
      </c>
      <c r="L10" s="13">
        <v>6</v>
      </c>
      <c r="M10" s="14">
        <v>1.4</v>
      </c>
      <c r="N10" s="7">
        <v>-6.7</v>
      </c>
      <c r="O10" s="3" t="s">
        <v>88</v>
      </c>
    </row>
    <row r="11" spans="1:15" x14ac:dyDescent="0.25">
      <c r="A11" s="36" t="s">
        <v>89</v>
      </c>
      <c r="B11" s="51">
        <v>42002</v>
      </c>
      <c r="C11" s="40">
        <v>41651</v>
      </c>
      <c r="D11" s="41">
        <v>41672</v>
      </c>
      <c r="E11" s="42">
        <v>41725</v>
      </c>
      <c r="F11" s="43">
        <v>41744</v>
      </c>
      <c r="G11" s="44">
        <v>41763</v>
      </c>
      <c r="H11" s="45">
        <v>41811</v>
      </c>
      <c r="I11" s="46">
        <v>41822</v>
      </c>
      <c r="J11" s="47">
        <v>41875</v>
      </c>
      <c r="K11" s="45">
        <v>41907</v>
      </c>
      <c r="L11" s="48">
        <v>41918</v>
      </c>
      <c r="M11" s="49">
        <v>41949</v>
      </c>
      <c r="N11" s="42">
        <v>42002</v>
      </c>
      <c r="O11" s="36" t="s">
        <v>89</v>
      </c>
    </row>
    <row r="12" spans="1:15" x14ac:dyDescent="0.25">
      <c r="A12" s="2" t="s">
        <v>90</v>
      </c>
      <c r="B12" s="18">
        <v>-15.7</v>
      </c>
      <c r="C12" s="17">
        <v>-15.7</v>
      </c>
      <c r="D12" s="19">
        <v>-13.5</v>
      </c>
      <c r="E12" s="33">
        <v>-11.9</v>
      </c>
      <c r="F12" s="21">
        <v>-5.2</v>
      </c>
      <c r="G12" s="22">
        <v>-0.2</v>
      </c>
      <c r="H12" s="23">
        <v>3.1</v>
      </c>
      <c r="I12" s="24">
        <v>5.0999999999999996</v>
      </c>
      <c r="J12" s="25">
        <v>5.7</v>
      </c>
      <c r="K12" s="23">
        <v>1</v>
      </c>
      <c r="L12" s="26">
        <v>-5.5</v>
      </c>
      <c r="M12" s="27">
        <v>-6</v>
      </c>
      <c r="N12" s="20">
        <v>-10.6</v>
      </c>
      <c r="O12" s="2" t="s">
        <v>90</v>
      </c>
    </row>
    <row r="13" spans="1:15" ht="15.75" thickBot="1" x14ac:dyDescent="0.3">
      <c r="A13" s="50" t="s">
        <v>89</v>
      </c>
      <c r="B13" s="51">
        <v>39820</v>
      </c>
      <c r="C13" s="52">
        <v>39820</v>
      </c>
      <c r="D13" s="53">
        <v>40951</v>
      </c>
      <c r="E13" s="234">
        <v>38415</v>
      </c>
      <c r="F13" s="55">
        <v>37719</v>
      </c>
      <c r="G13" s="56">
        <v>38490</v>
      </c>
      <c r="H13" s="57">
        <v>38869</v>
      </c>
      <c r="I13" s="58">
        <v>40727</v>
      </c>
      <c r="J13" s="59">
        <v>40786</v>
      </c>
      <c r="K13" s="57">
        <v>37888</v>
      </c>
      <c r="L13" s="60">
        <v>37922</v>
      </c>
      <c r="M13" s="61">
        <v>40511</v>
      </c>
      <c r="N13" s="54">
        <v>40530</v>
      </c>
      <c r="O13" s="50" t="s">
        <v>89</v>
      </c>
    </row>
    <row r="14" spans="1:15" ht="15.75" thickTop="1" x14ac:dyDescent="0.25">
      <c r="A14" s="62" t="s">
        <v>97</v>
      </c>
      <c r="B14" s="272">
        <f>INT(SUM(C14:N14)*100/12)/100</f>
        <v>8.35</v>
      </c>
      <c r="C14" s="257">
        <v>4.0999999999999996</v>
      </c>
      <c r="D14" s="258">
        <v>4.4000000000000004</v>
      </c>
      <c r="E14" s="259">
        <v>4.5999999999999996</v>
      </c>
      <c r="F14" s="260">
        <v>6.8</v>
      </c>
      <c r="G14" s="261">
        <v>8.6999999999999993</v>
      </c>
      <c r="H14" s="262">
        <v>10.9</v>
      </c>
      <c r="I14" s="263">
        <v>14.1</v>
      </c>
      <c r="J14" s="264">
        <v>13.1</v>
      </c>
      <c r="K14" s="262">
        <v>12.4</v>
      </c>
      <c r="L14" s="265">
        <v>10.9</v>
      </c>
      <c r="M14" s="246">
        <v>7.1</v>
      </c>
      <c r="N14" s="259">
        <v>3.1</v>
      </c>
      <c r="O14" s="62" t="s">
        <v>97</v>
      </c>
    </row>
    <row r="15" spans="1:15" x14ac:dyDescent="0.25">
      <c r="A15" s="2" t="s">
        <v>98</v>
      </c>
      <c r="B15" s="18">
        <f>INT(SUM(C15:N15)*100/12)/100</f>
        <v>6.47</v>
      </c>
      <c r="C15" s="247">
        <v>1.0076923076923077</v>
      </c>
      <c r="D15" s="248">
        <v>1.0538461538461539</v>
      </c>
      <c r="E15" s="249">
        <v>2.8692307692307688</v>
      </c>
      <c r="F15" s="250">
        <v>4.569230769230769</v>
      </c>
      <c r="G15" s="251">
        <v>7.8461538461538476</v>
      </c>
      <c r="H15" s="252">
        <v>10.446153846153846</v>
      </c>
      <c r="I15" s="253">
        <v>12.5</v>
      </c>
      <c r="J15" s="254">
        <v>12.584615384615384</v>
      </c>
      <c r="K15" s="252">
        <v>10.746153846153845</v>
      </c>
      <c r="L15" s="255">
        <v>7.8153846153846152</v>
      </c>
      <c r="M15" s="256">
        <v>4.1307692307692303</v>
      </c>
      <c r="N15" s="249">
        <v>2.1461538461538461</v>
      </c>
      <c r="O15" s="2" t="s">
        <v>98</v>
      </c>
    </row>
    <row r="16" spans="1:15" x14ac:dyDescent="0.25">
      <c r="A16" s="2" t="s">
        <v>21</v>
      </c>
      <c r="B16" s="18">
        <f t="shared" ref="B16:N16" si="1">B14-B15</f>
        <v>1.88</v>
      </c>
      <c r="C16" s="17">
        <f t="shared" si="1"/>
        <v>3.092307692307692</v>
      </c>
      <c r="D16" s="19">
        <f t="shared" si="1"/>
        <v>3.3461538461538467</v>
      </c>
      <c r="E16" s="20">
        <f t="shared" si="1"/>
        <v>1.7307692307692308</v>
      </c>
      <c r="F16" s="21">
        <f t="shared" si="1"/>
        <v>2.2307692307692308</v>
      </c>
      <c r="G16" s="22">
        <f t="shared" si="1"/>
        <v>0.8538461538461517</v>
      </c>
      <c r="H16" s="23">
        <f t="shared" si="1"/>
        <v>0.45384615384615401</v>
      </c>
      <c r="I16" s="24">
        <f t="shared" si="1"/>
        <v>1.5999999999999996</v>
      </c>
      <c r="J16" s="25">
        <f t="shared" si="1"/>
        <v>0.51538461538461533</v>
      </c>
      <c r="K16" s="23">
        <f t="shared" si="1"/>
        <v>1.6538461538461551</v>
      </c>
      <c r="L16" s="26">
        <f t="shared" si="1"/>
        <v>3.0846153846153852</v>
      </c>
      <c r="M16" s="27">
        <f t="shared" si="1"/>
        <v>2.9692307692307693</v>
      </c>
      <c r="N16" s="20">
        <f t="shared" si="1"/>
        <v>0.95384615384615401</v>
      </c>
      <c r="O16" s="2" t="s">
        <v>21</v>
      </c>
    </row>
    <row r="17" spans="1:15" x14ac:dyDescent="0.25">
      <c r="A17" s="2" t="s">
        <v>85</v>
      </c>
      <c r="B17" s="16"/>
      <c r="C17" s="17">
        <v>-5.6</v>
      </c>
      <c r="D17" s="19">
        <v>-7.6</v>
      </c>
      <c r="E17" s="20">
        <v>-0.7</v>
      </c>
      <c r="F17" s="21">
        <v>2.2000000000000002</v>
      </c>
      <c r="G17" s="22">
        <v>5.8</v>
      </c>
      <c r="H17" s="23">
        <v>8.3000000000000007</v>
      </c>
      <c r="I17" s="24">
        <v>11.1</v>
      </c>
      <c r="J17" s="25">
        <v>10.6</v>
      </c>
      <c r="K17" s="23">
        <v>7.6</v>
      </c>
      <c r="L17" s="26">
        <v>5.0999999999999996</v>
      </c>
      <c r="M17" s="27">
        <v>1</v>
      </c>
      <c r="N17" s="20">
        <v>-2.4</v>
      </c>
      <c r="O17" s="2" t="s">
        <v>85</v>
      </c>
    </row>
    <row r="18" spans="1:15" x14ac:dyDescent="0.25">
      <c r="A18" s="2" t="s">
        <v>86</v>
      </c>
      <c r="B18" s="233"/>
      <c r="C18" s="17">
        <v>1963</v>
      </c>
      <c r="D18" s="19">
        <v>1956</v>
      </c>
      <c r="E18" s="20">
        <v>1955</v>
      </c>
      <c r="F18" s="21">
        <v>1954</v>
      </c>
      <c r="G18" s="22">
        <v>2010</v>
      </c>
      <c r="H18" s="23">
        <v>1949</v>
      </c>
      <c r="I18" s="24">
        <v>1984</v>
      </c>
      <c r="J18" s="25">
        <v>1978</v>
      </c>
      <c r="K18" s="23">
        <v>1986</v>
      </c>
      <c r="L18" s="26">
        <v>1947</v>
      </c>
      <c r="M18" s="27">
        <v>1985</v>
      </c>
      <c r="N18" s="20">
        <v>2010</v>
      </c>
      <c r="O18" s="2" t="s">
        <v>86</v>
      </c>
    </row>
    <row r="19" spans="1:15" x14ac:dyDescent="0.25">
      <c r="A19" s="2" t="s">
        <v>87</v>
      </c>
      <c r="B19" s="16"/>
      <c r="C19" s="17">
        <v>5.5</v>
      </c>
      <c r="D19" s="19">
        <v>5.4</v>
      </c>
      <c r="E19" s="20">
        <v>6.4</v>
      </c>
      <c r="F19" s="21">
        <v>7.9</v>
      </c>
      <c r="G19" s="22">
        <v>10.5</v>
      </c>
      <c r="H19" s="23">
        <v>12.5</v>
      </c>
      <c r="I19" s="24">
        <v>15.3</v>
      </c>
      <c r="J19" s="25">
        <v>15.8</v>
      </c>
      <c r="K19" s="23">
        <v>13.6</v>
      </c>
      <c r="L19" s="26">
        <v>11.9</v>
      </c>
      <c r="M19" s="27">
        <v>9.3000000000000007</v>
      </c>
      <c r="N19" s="20">
        <v>6</v>
      </c>
      <c r="O19" s="2" t="s">
        <v>87</v>
      </c>
    </row>
    <row r="20" spans="1:15" x14ac:dyDescent="0.25">
      <c r="A20" s="2" t="s">
        <v>86</v>
      </c>
      <c r="B20" s="233"/>
      <c r="C20" s="17">
        <v>2007</v>
      </c>
      <c r="D20" s="19">
        <v>1990</v>
      </c>
      <c r="E20" s="20">
        <v>1981</v>
      </c>
      <c r="F20" s="21">
        <v>1961</v>
      </c>
      <c r="G20" s="22">
        <v>2000</v>
      </c>
      <c r="H20" s="23">
        <v>2007</v>
      </c>
      <c r="I20" s="24">
        <v>2006</v>
      </c>
      <c r="J20" s="25">
        <v>1997</v>
      </c>
      <c r="K20" s="23" t="s">
        <v>99</v>
      </c>
      <c r="L20" s="26">
        <v>2001</v>
      </c>
      <c r="M20" s="27">
        <v>1994</v>
      </c>
      <c r="N20" s="20">
        <v>1974</v>
      </c>
      <c r="O20" s="2" t="s">
        <v>86</v>
      </c>
    </row>
    <row r="21" spans="1:15" x14ac:dyDescent="0.25">
      <c r="A21" s="3" t="s">
        <v>100</v>
      </c>
      <c r="B21" s="4">
        <v>-4</v>
      </c>
      <c r="C21" s="5">
        <v>-1.7</v>
      </c>
      <c r="D21" s="6">
        <v>1.4</v>
      </c>
      <c r="E21" s="7">
        <v>-0.4</v>
      </c>
      <c r="F21" s="8">
        <v>1.2</v>
      </c>
      <c r="G21" s="9">
        <v>1.6</v>
      </c>
      <c r="H21" s="10">
        <v>6.8</v>
      </c>
      <c r="I21" s="11">
        <v>7.5</v>
      </c>
      <c r="J21" s="12">
        <v>8.6999999999999993</v>
      </c>
      <c r="K21" s="10">
        <v>6.6</v>
      </c>
      <c r="L21" s="13">
        <v>6.5</v>
      </c>
      <c r="M21" s="14">
        <v>2.2999999999999998</v>
      </c>
      <c r="N21" s="7">
        <v>-4</v>
      </c>
      <c r="O21" s="3" t="s">
        <v>100</v>
      </c>
    </row>
    <row r="22" spans="1:15" x14ac:dyDescent="0.25">
      <c r="A22" s="36" t="s">
        <v>89</v>
      </c>
      <c r="B22" s="39">
        <v>42002</v>
      </c>
      <c r="C22" s="40">
        <v>41651</v>
      </c>
      <c r="D22" s="41">
        <v>41673</v>
      </c>
      <c r="E22" s="42">
        <v>41725</v>
      </c>
      <c r="F22" s="43">
        <v>41744</v>
      </c>
      <c r="G22" s="44">
        <v>41763</v>
      </c>
      <c r="H22" s="45">
        <v>41806</v>
      </c>
      <c r="I22" s="46">
        <v>41822</v>
      </c>
      <c r="J22" s="47">
        <v>41875</v>
      </c>
      <c r="K22" s="45">
        <v>41905</v>
      </c>
      <c r="L22" s="48">
        <v>41917</v>
      </c>
      <c r="M22" s="49">
        <v>41967</v>
      </c>
      <c r="N22" s="42">
        <v>42002</v>
      </c>
      <c r="O22" s="36" t="s">
        <v>89</v>
      </c>
    </row>
    <row r="23" spans="1:15" x14ac:dyDescent="0.25">
      <c r="A23" s="2" t="s">
        <v>17</v>
      </c>
      <c r="B23" s="18">
        <v>-17.399999999999999</v>
      </c>
      <c r="C23" s="17">
        <v>-17.399999999999999</v>
      </c>
      <c r="D23" s="19">
        <v>-15.2</v>
      </c>
      <c r="E23" s="20">
        <v>-9.8000000000000007</v>
      </c>
      <c r="F23" s="21">
        <v>-3.8</v>
      </c>
      <c r="G23" s="22">
        <v>-1.6</v>
      </c>
      <c r="H23" s="23">
        <v>0</v>
      </c>
      <c r="I23" s="24">
        <v>1.3</v>
      </c>
      <c r="J23" s="25">
        <v>4.9000000000000004</v>
      </c>
      <c r="K23" s="23">
        <v>1.3</v>
      </c>
      <c r="L23" s="26">
        <v>-5</v>
      </c>
      <c r="M23" s="27">
        <v>-8.5</v>
      </c>
      <c r="N23" s="20">
        <v>-14.6</v>
      </c>
      <c r="O23" s="2" t="s">
        <v>17</v>
      </c>
    </row>
    <row r="24" spans="1:15" x14ac:dyDescent="0.25">
      <c r="A24" s="2" t="s">
        <v>89</v>
      </c>
      <c r="B24" s="39">
        <v>31064</v>
      </c>
      <c r="C24" s="74">
        <v>31064</v>
      </c>
      <c r="D24" s="75">
        <v>10637</v>
      </c>
      <c r="E24" s="76">
        <v>38415</v>
      </c>
      <c r="F24" s="77">
        <v>8128</v>
      </c>
      <c r="G24" s="78">
        <v>22038</v>
      </c>
      <c r="H24" s="79">
        <v>12219</v>
      </c>
      <c r="I24" s="80">
        <v>12264</v>
      </c>
      <c r="J24" s="81">
        <v>29095</v>
      </c>
      <c r="K24" s="79">
        <v>29121</v>
      </c>
      <c r="L24" s="82">
        <v>7952</v>
      </c>
      <c r="M24" s="83">
        <v>10169</v>
      </c>
      <c r="N24" s="76">
        <v>13504</v>
      </c>
      <c r="O24" s="2" t="s">
        <v>89</v>
      </c>
    </row>
    <row r="25" spans="1:15" x14ac:dyDescent="0.25">
      <c r="A25" s="84" t="s">
        <v>101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84" t="s">
        <v>101</v>
      </c>
    </row>
    <row r="26" spans="1:15" x14ac:dyDescent="0.25">
      <c r="A26" s="3" t="s">
        <v>102</v>
      </c>
      <c r="B26" s="4">
        <f>INT(SUM(C26:N26)*100/12)/100</f>
        <v>16.649999999999999</v>
      </c>
      <c r="C26" s="237">
        <v>9.8000000000000007</v>
      </c>
      <c r="D26" s="238">
        <v>10.8</v>
      </c>
      <c r="E26" s="239">
        <v>14.9</v>
      </c>
      <c r="F26" s="240">
        <v>17.7</v>
      </c>
      <c r="G26" s="241">
        <v>18.3</v>
      </c>
      <c r="H26" s="242">
        <v>22.1</v>
      </c>
      <c r="I26" s="243">
        <v>24.3</v>
      </c>
      <c r="J26" s="244">
        <v>21.3</v>
      </c>
      <c r="K26" s="242">
        <v>22.9</v>
      </c>
      <c r="L26" s="245">
        <v>18.3</v>
      </c>
      <c r="M26" s="266">
        <v>12.1</v>
      </c>
      <c r="N26" s="239">
        <v>7.37</v>
      </c>
      <c r="O26" s="3" t="s">
        <v>102</v>
      </c>
    </row>
    <row r="27" spans="1:15" x14ac:dyDescent="0.25">
      <c r="A27" s="2" t="s">
        <v>103</v>
      </c>
      <c r="B27" s="18">
        <f>INT(SUM(C27:N27)*100/12)/100</f>
        <v>15.56</v>
      </c>
      <c r="C27" s="247">
        <v>7.0907692307692303</v>
      </c>
      <c r="D27" s="248">
        <v>7.8638461538461533</v>
      </c>
      <c r="E27" s="249">
        <v>11.74076923076923</v>
      </c>
      <c r="F27" s="250">
        <v>16.193846153846152</v>
      </c>
      <c r="G27" s="251">
        <v>18.807692307692307</v>
      </c>
      <c r="H27" s="252">
        <v>21.87846153846154</v>
      </c>
      <c r="I27" s="253">
        <v>23.836923076923078</v>
      </c>
      <c r="J27" s="254">
        <v>23.753846153846158</v>
      </c>
      <c r="K27" s="252">
        <v>20.936923076923076</v>
      </c>
      <c r="L27" s="255">
        <v>16.370769230769231</v>
      </c>
      <c r="M27" s="256">
        <v>11.093846153846155</v>
      </c>
      <c r="N27" s="249">
        <v>7.1906153846153842</v>
      </c>
      <c r="O27" s="2" t="s">
        <v>103</v>
      </c>
    </row>
    <row r="28" spans="1:15" x14ac:dyDescent="0.25">
      <c r="A28" s="2" t="s">
        <v>21</v>
      </c>
      <c r="B28" s="18">
        <f t="shared" ref="B28:N28" si="2">B26-B27</f>
        <v>1.0899999999999981</v>
      </c>
      <c r="C28" s="17">
        <f t="shared" si="2"/>
        <v>2.7092307692307704</v>
      </c>
      <c r="D28" s="19">
        <f t="shared" si="2"/>
        <v>2.9361538461538474</v>
      </c>
      <c r="E28" s="20">
        <f t="shared" si="2"/>
        <v>3.1592307692307706</v>
      </c>
      <c r="F28" s="21">
        <f t="shared" si="2"/>
        <v>1.5061538461538468</v>
      </c>
      <c r="G28" s="22">
        <f t="shared" si="2"/>
        <v>-0.50769230769230589</v>
      </c>
      <c r="H28" s="23">
        <f t="shared" si="2"/>
        <v>0.22153846153846146</v>
      </c>
      <c r="I28" s="24">
        <f t="shared" si="2"/>
        <v>0.4630769230769225</v>
      </c>
      <c r="J28" s="25">
        <f t="shared" si="2"/>
        <v>-2.4538461538461576</v>
      </c>
      <c r="K28" s="23">
        <f t="shared" si="2"/>
        <v>1.9630769230769225</v>
      </c>
      <c r="L28" s="26">
        <f t="shared" si="2"/>
        <v>1.9292307692307702</v>
      </c>
      <c r="M28" s="27">
        <f t="shared" si="2"/>
        <v>1.0061538461538451</v>
      </c>
      <c r="N28" s="20">
        <f t="shared" si="2"/>
        <v>0.17938461538461592</v>
      </c>
      <c r="O28" s="2" t="s">
        <v>21</v>
      </c>
    </row>
    <row r="29" spans="1:15" x14ac:dyDescent="0.25">
      <c r="A29" s="2" t="s">
        <v>104</v>
      </c>
      <c r="B29" s="18">
        <v>14.88</v>
      </c>
      <c r="C29" s="17">
        <v>3.15</v>
      </c>
      <c r="D29" s="19">
        <v>5.07</v>
      </c>
      <c r="E29" s="20">
        <v>9.8000000000000007</v>
      </c>
      <c r="F29" s="21">
        <v>12.9</v>
      </c>
      <c r="G29" s="22">
        <v>16</v>
      </c>
      <c r="H29" s="23">
        <v>20</v>
      </c>
      <c r="I29" s="24">
        <v>21.9</v>
      </c>
      <c r="J29" s="25">
        <v>21.3</v>
      </c>
      <c r="K29" s="23">
        <v>18.100000000000001</v>
      </c>
      <c r="L29" s="26">
        <v>13.5</v>
      </c>
      <c r="M29" s="27">
        <v>9.4</v>
      </c>
      <c r="N29" s="20">
        <v>2.39</v>
      </c>
      <c r="O29" s="2" t="s">
        <v>104</v>
      </c>
    </row>
    <row r="30" spans="1:15" x14ac:dyDescent="0.25">
      <c r="A30" s="2" t="s">
        <v>86</v>
      </c>
      <c r="B30" s="231">
        <v>2013</v>
      </c>
      <c r="C30" s="17">
        <v>2010</v>
      </c>
      <c r="D30" s="19">
        <v>2012</v>
      </c>
      <c r="E30" s="20">
        <v>2006</v>
      </c>
      <c r="F30" s="21">
        <v>2001</v>
      </c>
      <c r="G30" s="22">
        <v>2013</v>
      </c>
      <c r="H30" s="23">
        <v>2002</v>
      </c>
      <c r="I30" s="24">
        <v>2002</v>
      </c>
      <c r="J30" s="25">
        <v>2014</v>
      </c>
      <c r="K30" s="23">
        <v>2001</v>
      </c>
      <c r="L30" s="26">
        <v>2003</v>
      </c>
      <c r="M30" s="27">
        <v>2010</v>
      </c>
      <c r="N30" s="20">
        <v>2010</v>
      </c>
      <c r="O30" s="2" t="s">
        <v>86</v>
      </c>
    </row>
    <row r="31" spans="1:15" x14ac:dyDescent="0.25">
      <c r="A31" s="2" t="s">
        <v>105</v>
      </c>
      <c r="B31" s="18">
        <v>16.649999999999999</v>
      </c>
      <c r="C31" s="17">
        <v>10.3</v>
      </c>
      <c r="D31" s="19">
        <v>10.8</v>
      </c>
      <c r="E31" s="20">
        <v>14.9</v>
      </c>
      <c r="F31" s="21">
        <v>20.8</v>
      </c>
      <c r="G31" s="22">
        <v>22.1</v>
      </c>
      <c r="H31" s="23">
        <v>23.5</v>
      </c>
      <c r="I31" s="24">
        <v>28.9</v>
      </c>
      <c r="J31" s="25">
        <v>26.9</v>
      </c>
      <c r="K31" s="23">
        <v>23.8</v>
      </c>
      <c r="L31" s="26">
        <v>19.2</v>
      </c>
      <c r="M31" s="27">
        <v>13.1</v>
      </c>
      <c r="N31" s="20">
        <v>10.199999999999999</v>
      </c>
      <c r="O31" s="2" t="s">
        <v>105</v>
      </c>
    </row>
    <row r="32" spans="1:15" x14ac:dyDescent="0.25">
      <c r="A32" s="2" t="s">
        <v>86</v>
      </c>
      <c r="B32" s="231">
        <v>2014</v>
      </c>
      <c r="C32" s="17">
        <v>2007</v>
      </c>
      <c r="D32" s="19">
        <v>2014</v>
      </c>
      <c r="E32" s="20">
        <v>2014</v>
      </c>
      <c r="F32" s="21">
        <v>2007</v>
      </c>
      <c r="G32" s="22">
        <v>2008</v>
      </c>
      <c r="H32" s="23">
        <v>2005</v>
      </c>
      <c r="I32" s="24">
        <v>2006</v>
      </c>
      <c r="J32" s="25">
        <v>2003</v>
      </c>
      <c r="K32" s="23">
        <v>2006</v>
      </c>
      <c r="L32" s="26">
        <v>2005</v>
      </c>
      <c r="M32" s="27">
        <v>2006</v>
      </c>
      <c r="N32" s="20">
        <v>2011</v>
      </c>
      <c r="O32" s="2" t="s">
        <v>86</v>
      </c>
    </row>
    <row r="33" spans="1:15" x14ac:dyDescent="0.25">
      <c r="A33" s="3" t="s">
        <v>106</v>
      </c>
      <c r="B33" s="4">
        <v>33.4</v>
      </c>
      <c r="C33" s="5">
        <v>14.6</v>
      </c>
      <c r="D33" s="6">
        <v>14.2</v>
      </c>
      <c r="E33" s="7">
        <v>21.6</v>
      </c>
      <c r="F33" s="8">
        <v>21.7</v>
      </c>
      <c r="G33" s="9">
        <v>26.6</v>
      </c>
      <c r="H33" s="10">
        <v>27.5</v>
      </c>
      <c r="I33" s="11">
        <v>33.4</v>
      </c>
      <c r="J33" s="12">
        <v>27.3</v>
      </c>
      <c r="K33" s="10">
        <v>28.8</v>
      </c>
      <c r="L33" s="13">
        <v>24.3</v>
      </c>
      <c r="M33" s="14">
        <v>20.8</v>
      </c>
      <c r="N33" s="7">
        <v>12.2</v>
      </c>
      <c r="O33" s="3" t="s">
        <v>106</v>
      </c>
    </row>
    <row r="34" spans="1:15" x14ac:dyDescent="0.25">
      <c r="A34" s="36" t="s">
        <v>89</v>
      </c>
      <c r="B34" s="39">
        <v>41838</v>
      </c>
      <c r="C34" s="40">
        <v>41645</v>
      </c>
      <c r="D34" s="41">
        <v>41694</v>
      </c>
      <c r="E34" s="42">
        <v>41707</v>
      </c>
      <c r="F34" s="43">
        <v>41731</v>
      </c>
      <c r="G34" s="44">
        <v>41778</v>
      </c>
      <c r="H34" s="45">
        <v>41797</v>
      </c>
      <c r="I34" s="46">
        <v>41838</v>
      </c>
      <c r="J34" s="47">
        <v>41852</v>
      </c>
      <c r="K34" s="45">
        <v>41900</v>
      </c>
      <c r="L34" s="48">
        <v>41915</v>
      </c>
      <c r="M34" s="49">
        <v>41944</v>
      </c>
      <c r="N34" s="42">
        <v>41991</v>
      </c>
      <c r="O34" s="36" t="s">
        <v>89</v>
      </c>
    </row>
    <row r="35" spans="1:15" x14ac:dyDescent="0.25">
      <c r="A35" s="2" t="s">
        <v>107</v>
      </c>
      <c r="B35" s="18">
        <v>37.799999999999997</v>
      </c>
      <c r="C35" s="17">
        <v>14.5</v>
      </c>
      <c r="D35" s="19">
        <v>18.2</v>
      </c>
      <c r="E35" s="33">
        <v>22.3</v>
      </c>
      <c r="F35" s="21">
        <v>27.7</v>
      </c>
      <c r="G35" s="22">
        <v>32</v>
      </c>
      <c r="H35" s="23">
        <v>36.4</v>
      </c>
      <c r="I35" s="24">
        <v>36.4</v>
      </c>
      <c r="J35" s="85">
        <v>37.799999999999997</v>
      </c>
      <c r="K35" s="23">
        <v>33.4</v>
      </c>
      <c r="L35" s="26">
        <v>28.8</v>
      </c>
      <c r="M35" s="27">
        <v>20.8</v>
      </c>
      <c r="N35" s="20">
        <v>15.4</v>
      </c>
      <c r="O35" s="2" t="s">
        <v>107</v>
      </c>
    </row>
    <row r="36" spans="1:15" ht="15.75" thickBot="1" x14ac:dyDescent="0.3">
      <c r="A36" s="50" t="s">
        <v>89</v>
      </c>
      <c r="B36" s="51">
        <v>37843</v>
      </c>
      <c r="C36" s="52">
        <v>39100</v>
      </c>
      <c r="D36" s="53">
        <v>38021</v>
      </c>
      <c r="E36" s="234">
        <v>38427</v>
      </c>
      <c r="F36" s="55">
        <v>40656</v>
      </c>
      <c r="G36" s="56">
        <v>38499</v>
      </c>
      <c r="H36" s="57">
        <v>40721</v>
      </c>
      <c r="I36" s="58">
        <v>38917</v>
      </c>
      <c r="J36" s="214">
        <v>37843</v>
      </c>
      <c r="K36" s="57">
        <v>41522</v>
      </c>
      <c r="L36" s="60">
        <v>40817</v>
      </c>
      <c r="M36" s="61">
        <v>41944</v>
      </c>
      <c r="N36" s="54">
        <v>39056</v>
      </c>
      <c r="O36" s="50" t="s">
        <v>89</v>
      </c>
    </row>
    <row r="37" spans="1:15" ht="15.75" thickTop="1" x14ac:dyDescent="0.25">
      <c r="A37" s="86" t="s">
        <v>112</v>
      </c>
      <c r="B37" s="63">
        <f>INT(SUM(C37:N37)*100/12)/100</f>
        <v>15.63</v>
      </c>
      <c r="C37" s="257">
        <v>9.3000000000000007</v>
      </c>
      <c r="D37" s="258">
        <v>10.1</v>
      </c>
      <c r="E37" s="259">
        <v>13.2</v>
      </c>
      <c r="F37" s="260">
        <v>15.9</v>
      </c>
      <c r="G37" s="261">
        <v>16.8</v>
      </c>
      <c r="H37" s="262">
        <v>20.399999999999999</v>
      </c>
      <c r="I37" s="263">
        <v>23.3</v>
      </c>
      <c r="J37" s="264">
        <v>19.8</v>
      </c>
      <c r="K37" s="262">
        <v>21.5</v>
      </c>
      <c r="L37" s="265">
        <v>17.5</v>
      </c>
      <c r="M37" s="246">
        <v>11.9</v>
      </c>
      <c r="N37" s="259">
        <v>7.9</v>
      </c>
      <c r="O37" s="86" t="s">
        <v>112</v>
      </c>
    </row>
    <row r="38" spans="1:15" x14ac:dyDescent="0.25">
      <c r="A38" s="2" t="s">
        <v>113</v>
      </c>
      <c r="B38" s="18">
        <f>INT(SUM(C38:N38)*100/12)/100</f>
        <v>13.78</v>
      </c>
      <c r="C38" s="247">
        <v>5.8615384615384629</v>
      </c>
      <c r="D38" s="248">
        <v>6.7384615384615394</v>
      </c>
      <c r="E38" s="249">
        <v>9.8153846153846143</v>
      </c>
      <c r="F38" s="250">
        <v>12.976923076923075</v>
      </c>
      <c r="G38" s="251">
        <v>16.615384615384617</v>
      </c>
      <c r="H38" s="252">
        <v>19.292307692307695</v>
      </c>
      <c r="I38" s="253">
        <v>21.65384615384615</v>
      </c>
      <c r="J38" s="254">
        <v>21.723076923076924</v>
      </c>
      <c r="K38" s="252">
        <v>19.223076923076921</v>
      </c>
      <c r="L38" s="255">
        <v>15</v>
      </c>
      <c r="M38" s="256">
        <v>9.5846153846153843</v>
      </c>
      <c r="N38" s="249">
        <v>6.9769230769230761</v>
      </c>
      <c r="O38" s="2" t="s">
        <v>113</v>
      </c>
    </row>
    <row r="39" spans="1:15" x14ac:dyDescent="0.25">
      <c r="A39" s="2" t="s">
        <v>21</v>
      </c>
      <c r="B39" s="18">
        <f t="shared" ref="B39:N39" si="3">B37-B38</f>
        <v>1.8500000000000014</v>
      </c>
      <c r="C39" s="17">
        <f t="shared" si="3"/>
        <v>3.4384615384615378</v>
      </c>
      <c r="D39" s="19">
        <f t="shared" si="3"/>
        <v>3.3615384615384603</v>
      </c>
      <c r="E39" s="20">
        <f t="shared" si="3"/>
        <v>3.384615384615385</v>
      </c>
      <c r="F39" s="21">
        <f t="shared" si="3"/>
        <v>2.9230769230769251</v>
      </c>
      <c r="G39" s="22">
        <f t="shared" si="3"/>
        <v>0.18461538461538396</v>
      </c>
      <c r="H39" s="23">
        <f t="shared" si="3"/>
        <v>1.1076923076923038</v>
      </c>
      <c r="I39" s="24">
        <f t="shared" si="3"/>
        <v>1.646153846153851</v>
      </c>
      <c r="J39" s="25">
        <f t="shared" si="3"/>
        <v>-1.9230769230769234</v>
      </c>
      <c r="K39" s="23">
        <f t="shared" si="3"/>
        <v>2.2769230769230795</v>
      </c>
      <c r="L39" s="26">
        <f t="shared" si="3"/>
        <v>2.5</v>
      </c>
      <c r="M39" s="27">
        <f t="shared" si="3"/>
        <v>2.315384615384616</v>
      </c>
      <c r="N39" s="20">
        <f t="shared" si="3"/>
        <v>0.92307692307692424</v>
      </c>
      <c r="O39" s="2" t="s">
        <v>21</v>
      </c>
    </row>
    <row r="40" spans="1:15" x14ac:dyDescent="0.25">
      <c r="A40" s="2" t="s">
        <v>104</v>
      </c>
      <c r="B40" s="16"/>
      <c r="C40" s="17">
        <v>-0.6</v>
      </c>
      <c r="D40" s="19">
        <v>0.5</v>
      </c>
      <c r="E40" s="20">
        <v>6.6</v>
      </c>
      <c r="F40" s="21">
        <v>9.3000000000000007</v>
      </c>
      <c r="G40" s="22">
        <v>13.1</v>
      </c>
      <c r="H40" s="23">
        <v>16.3</v>
      </c>
      <c r="I40" s="24">
        <v>18.100000000000001</v>
      </c>
      <c r="J40" s="25">
        <v>18.7</v>
      </c>
      <c r="K40" s="23">
        <v>16.3</v>
      </c>
      <c r="L40" s="26">
        <v>10</v>
      </c>
      <c r="M40" s="27">
        <v>6.1</v>
      </c>
      <c r="N40" s="20">
        <v>2.2000000000000002</v>
      </c>
      <c r="O40" s="2" t="s">
        <v>104</v>
      </c>
    </row>
    <row r="41" spans="1:15" x14ac:dyDescent="0.25">
      <c r="A41" s="2" t="s">
        <v>86</v>
      </c>
      <c r="B41" s="233"/>
      <c r="C41" s="17">
        <v>1963</v>
      </c>
      <c r="D41" s="19">
        <v>1956</v>
      </c>
      <c r="E41" s="20">
        <v>1970</v>
      </c>
      <c r="F41" s="21">
        <v>1986</v>
      </c>
      <c r="G41" s="22">
        <v>1984</v>
      </c>
      <c r="H41" s="23">
        <v>1991</v>
      </c>
      <c r="I41" s="24">
        <v>1965</v>
      </c>
      <c r="J41" s="25">
        <v>1963</v>
      </c>
      <c r="K41" s="23">
        <v>1986</v>
      </c>
      <c r="L41" s="26">
        <v>1974</v>
      </c>
      <c r="M41" s="27">
        <v>1993</v>
      </c>
      <c r="N41" s="20">
        <v>2010</v>
      </c>
      <c r="O41" s="2" t="s">
        <v>86</v>
      </c>
    </row>
    <row r="42" spans="1:15" x14ac:dyDescent="0.25">
      <c r="A42" s="2" t="s">
        <v>105</v>
      </c>
      <c r="B42" s="16"/>
      <c r="C42" s="17">
        <v>9.9</v>
      </c>
      <c r="D42" s="19">
        <v>11.9</v>
      </c>
      <c r="E42" s="20">
        <v>14.8</v>
      </c>
      <c r="F42" s="21">
        <v>16.8</v>
      </c>
      <c r="G42" s="22">
        <v>20.9</v>
      </c>
      <c r="H42" s="23">
        <v>23.9</v>
      </c>
      <c r="I42" s="24">
        <v>27.3</v>
      </c>
      <c r="J42" s="25">
        <v>27.9</v>
      </c>
      <c r="K42" s="23">
        <v>23.9</v>
      </c>
      <c r="L42" s="26">
        <v>18.100000000000001</v>
      </c>
      <c r="M42" s="27">
        <v>13.1</v>
      </c>
      <c r="N42" s="20">
        <v>10</v>
      </c>
      <c r="O42" s="2" t="s">
        <v>105</v>
      </c>
    </row>
    <row r="43" spans="1:15" x14ac:dyDescent="0.25">
      <c r="A43" s="2" t="s">
        <v>86</v>
      </c>
      <c r="B43" s="233"/>
      <c r="C43" s="17">
        <v>2007</v>
      </c>
      <c r="D43" s="19">
        <v>1990</v>
      </c>
      <c r="E43" s="20">
        <v>1948</v>
      </c>
      <c r="F43" s="21">
        <v>1949</v>
      </c>
      <c r="G43" s="22">
        <v>1947</v>
      </c>
      <c r="H43" s="23">
        <v>1976</v>
      </c>
      <c r="I43" s="24">
        <v>2006</v>
      </c>
      <c r="J43" s="25">
        <v>1947</v>
      </c>
      <c r="K43" s="23">
        <v>1959</v>
      </c>
      <c r="L43" s="26">
        <v>2001</v>
      </c>
      <c r="M43" s="27">
        <v>1994</v>
      </c>
      <c r="N43" s="20">
        <v>1974</v>
      </c>
      <c r="O43" s="2" t="s">
        <v>86</v>
      </c>
    </row>
    <row r="44" spans="1:15" x14ac:dyDescent="0.25">
      <c r="A44" s="3" t="s">
        <v>106</v>
      </c>
      <c r="B44" s="4">
        <v>30.9</v>
      </c>
      <c r="C44" s="5">
        <v>11.9</v>
      </c>
      <c r="D44" s="6">
        <v>13.7</v>
      </c>
      <c r="E44" s="7">
        <v>20.5</v>
      </c>
      <c r="F44" s="8">
        <v>20.9</v>
      </c>
      <c r="G44" s="9">
        <v>25</v>
      </c>
      <c r="H44" s="10">
        <v>25.5</v>
      </c>
      <c r="I44" s="11">
        <v>30.9</v>
      </c>
      <c r="J44" s="12">
        <v>25.4</v>
      </c>
      <c r="K44" s="10">
        <v>27.4</v>
      </c>
      <c r="L44" s="13">
        <v>23.4</v>
      </c>
      <c r="M44" s="14">
        <v>20</v>
      </c>
      <c r="N44" s="7">
        <v>12.4</v>
      </c>
      <c r="O44" s="3" t="s">
        <v>106</v>
      </c>
    </row>
    <row r="45" spans="1:15" x14ac:dyDescent="0.25">
      <c r="A45" s="36" t="s">
        <v>89</v>
      </c>
      <c r="B45" s="39">
        <v>41838</v>
      </c>
      <c r="C45" s="40">
        <v>41645</v>
      </c>
      <c r="D45" s="41">
        <v>41694</v>
      </c>
      <c r="E45" s="42">
        <v>41707</v>
      </c>
      <c r="F45" s="43">
        <v>41730</v>
      </c>
      <c r="G45" s="44">
        <v>41778</v>
      </c>
      <c r="H45" s="45">
        <v>41797</v>
      </c>
      <c r="I45" s="46">
        <v>41838</v>
      </c>
      <c r="J45" s="47">
        <v>41853</v>
      </c>
      <c r="K45" s="45">
        <v>41900</v>
      </c>
      <c r="L45" s="48">
        <v>41930</v>
      </c>
      <c r="M45" s="49">
        <v>41944</v>
      </c>
      <c r="N45" s="42">
        <v>41991</v>
      </c>
      <c r="O45" s="36" t="s">
        <v>89</v>
      </c>
    </row>
    <row r="46" spans="1:15" x14ac:dyDescent="0.25">
      <c r="A46" s="2" t="s">
        <v>22</v>
      </c>
      <c r="B46" s="18">
        <v>37.799999999999997</v>
      </c>
      <c r="C46" s="17">
        <v>17.2</v>
      </c>
      <c r="D46" s="19">
        <v>19.899999999999999</v>
      </c>
      <c r="E46" s="20">
        <v>22.9</v>
      </c>
      <c r="F46" s="21">
        <v>29.3</v>
      </c>
      <c r="G46" s="22">
        <v>32.4</v>
      </c>
      <c r="H46" s="23">
        <v>35</v>
      </c>
      <c r="I46" s="24">
        <v>37.799999999999997</v>
      </c>
      <c r="J46" s="85">
        <v>37.299999999999997</v>
      </c>
      <c r="K46" s="23">
        <v>32.799999999999997</v>
      </c>
      <c r="L46" s="26">
        <v>27.8</v>
      </c>
      <c r="M46" s="27">
        <v>21.8</v>
      </c>
      <c r="N46" s="20">
        <v>16.100000000000001</v>
      </c>
      <c r="O46" s="2" t="s">
        <v>22</v>
      </c>
    </row>
    <row r="47" spans="1:15" x14ac:dyDescent="0.25">
      <c r="A47" s="2" t="s">
        <v>89</v>
      </c>
      <c r="B47" s="39">
        <v>19176</v>
      </c>
      <c r="C47" s="74">
        <v>13159</v>
      </c>
      <c r="D47" s="75">
        <v>18311</v>
      </c>
      <c r="E47" s="76">
        <v>19443</v>
      </c>
      <c r="F47" s="77">
        <v>18004</v>
      </c>
      <c r="G47" s="78">
        <v>19504</v>
      </c>
      <c r="H47" s="23">
        <v>1947</v>
      </c>
      <c r="I47" s="80">
        <v>19176</v>
      </c>
      <c r="J47" s="47">
        <v>37843</v>
      </c>
      <c r="K47" s="79">
        <v>18145</v>
      </c>
      <c r="L47" s="82">
        <v>40817</v>
      </c>
      <c r="M47" s="83">
        <v>10169</v>
      </c>
      <c r="N47" s="76">
        <v>36867</v>
      </c>
      <c r="O47" s="2" t="s">
        <v>89</v>
      </c>
    </row>
    <row r="48" spans="1:15" x14ac:dyDescent="0.25">
      <c r="A48" s="15" t="s">
        <v>114</v>
      </c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 t="s">
        <v>114</v>
      </c>
    </row>
    <row r="49" spans="1:15" x14ac:dyDescent="0.25">
      <c r="A49" s="3" t="s">
        <v>115</v>
      </c>
      <c r="B49" s="4">
        <f>INT(SUM(C49:N49)*100/12)/100</f>
        <v>12.3</v>
      </c>
      <c r="C49" s="237">
        <f t="shared" ref="C49:N49" si="4">(C3+C26)/2</f>
        <v>6.9250000000000007</v>
      </c>
      <c r="D49" s="238">
        <f t="shared" si="4"/>
        <v>7.6450000000000005</v>
      </c>
      <c r="E49" s="239">
        <f t="shared" si="4"/>
        <v>9.4</v>
      </c>
      <c r="F49" s="240">
        <f t="shared" si="4"/>
        <v>11.959999999999999</v>
      </c>
      <c r="G49" s="241">
        <f t="shared" si="4"/>
        <v>13.38</v>
      </c>
      <c r="H49" s="242">
        <f t="shared" si="4"/>
        <v>16.350000000000001</v>
      </c>
      <c r="I49" s="243">
        <f t="shared" si="4"/>
        <v>19.149999999999999</v>
      </c>
      <c r="J49" s="244">
        <f t="shared" si="4"/>
        <v>16.95</v>
      </c>
      <c r="K49" s="242">
        <f t="shared" si="4"/>
        <v>17.350000000000001</v>
      </c>
      <c r="L49" s="245">
        <f t="shared" si="4"/>
        <v>14.600000000000001</v>
      </c>
      <c r="M49" s="266">
        <f t="shared" si="4"/>
        <v>9.379999999999999</v>
      </c>
      <c r="N49" s="267">
        <f t="shared" si="4"/>
        <v>4.5199999999999996</v>
      </c>
      <c r="O49" s="3" t="s">
        <v>115</v>
      </c>
    </row>
    <row r="50" spans="1:15" x14ac:dyDescent="0.25">
      <c r="A50" s="30" t="s">
        <v>116</v>
      </c>
      <c r="B50" s="18">
        <f>INT(SUM(C50:N50)*100/12)/100</f>
        <v>11.28</v>
      </c>
      <c r="C50" s="247">
        <f t="shared" ref="C50:N50" si="5">(C4+C27)/2</f>
        <v>4.4335769230769229</v>
      </c>
      <c r="D50" s="248">
        <f t="shared" si="5"/>
        <v>4.7347692307692304</v>
      </c>
      <c r="E50" s="249">
        <f t="shared" si="5"/>
        <v>7.3999999999999995</v>
      </c>
      <c r="F50" s="250">
        <f t="shared" si="5"/>
        <v>10.596923076923076</v>
      </c>
      <c r="G50" s="251">
        <f t="shared" si="5"/>
        <v>13.580384615384615</v>
      </c>
      <c r="H50" s="252">
        <f t="shared" si="5"/>
        <v>16.642307692307693</v>
      </c>
      <c r="I50" s="253">
        <f t="shared" si="5"/>
        <v>18.568461538461541</v>
      </c>
      <c r="J50" s="254">
        <f t="shared" si="5"/>
        <v>18.545384615384616</v>
      </c>
      <c r="K50" s="252">
        <f t="shared" si="5"/>
        <v>15.720384615384615</v>
      </c>
      <c r="L50" s="255">
        <f t="shared" si="5"/>
        <v>12.586923076923076</v>
      </c>
      <c r="M50" s="256">
        <f t="shared" si="5"/>
        <v>8.0319230769230767</v>
      </c>
      <c r="N50" s="249">
        <f t="shared" si="5"/>
        <v>4.5557307692307694</v>
      </c>
      <c r="O50" s="30" t="s">
        <v>116</v>
      </c>
    </row>
    <row r="51" spans="1:15" x14ac:dyDescent="0.25">
      <c r="A51" s="30" t="s">
        <v>21</v>
      </c>
      <c r="B51" s="18">
        <f t="shared" ref="B51:N51" si="6">B49-B50</f>
        <v>1.0200000000000014</v>
      </c>
      <c r="C51" s="17">
        <f t="shared" si="6"/>
        <v>2.4914230769230779</v>
      </c>
      <c r="D51" s="19">
        <f t="shared" si="6"/>
        <v>2.9102307692307701</v>
      </c>
      <c r="E51" s="20">
        <f t="shared" si="6"/>
        <v>2.0000000000000009</v>
      </c>
      <c r="F51" s="21">
        <f t="shared" si="6"/>
        <v>1.3630769230769229</v>
      </c>
      <c r="G51" s="22">
        <f t="shared" si="6"/>
        <v>-0.20038461538461405</v>
      </c>
      <c r="H51" s="23">
        <f t="shared" si="6"/>
        <v>-0.29230769230769127</v>
      </c>
      <c r="I51" s="24">
        <f t="shared" si="6"/>
        <v>0.58153846153845734</v>
      </c>
      <c r="J51" s="25">
        <f t="shared" si="6"/>
        <v>-1.5953846153846172</v>
      </c>
      <c r="K51" s="23">
        <f t="shared" si="6"/>
        <v>1.629615384615386</v>
      </c>
      <c r="L51" s="26">
        <f t="shared" si="6"/>
        <v>2.013076923076925</v>
      </c>
      <c r="M51" s="27">
        <f t="shared" si="6"/>
        <v>1.3480769230769223</v>
      </c>
      <c r="N51" s="20">
        <f t="shared" si="6"/>
        <v>-3.5730769230769788E-2</v>
      </c>
      <c r="O51" s="30" t="s">
        <v>21</v>
      </c>
    </row>
    <row r="52" spans="1:15" x14ac:dyDescent="0.25">
      <c r="A52" s="30" t="s">
        <v>117</v>
      </c>
      <c r="B52" s="18">
        <v>10.11</v>
      </c>
      <c r="C52" s="17">
        <v>0.60499999999999998</v>
      </c>
      <c r="D52" s="19">
        <v>1.4850000000000001</v>
      </c>
      <c r="E52" s="20">
        <v>4.46</v>
      </c>
      <c r="F52" s="21">
        <v>8.34</v>
      </c>
      <c r="G52" s="22">
        <v>11.5</v>
      </c>
      <c r="H52" s="23">
        <v>15.45</v>
      </c>
      <c r="I52" s="24">
        <v>16.8</v>
      </c>
      <c r="J52" s="25">
        <v>17.350000000000001</v>
      </c>
      <c r="K52" s="23">
        <v>13.94</v>
      </c>
      <c r="L52" s="26">
        <v>8.9600000000000009</v>
      </c>
      <c r="M52" s="27">
        <v>6.7850000000000001</v>
      </c>
      <c r="N52" s="20">
        <v>-5.5E-2</v>
      </c>
      <c r="O52" s="30" t="s">
        <v>117</v>
      </c>
    </row>
    <row r="53" spans="1:15" x14ac:dyDescent="0.25">
      <c r="A53" s="30" t="s">
        <v>86</v>
      </c>
      <c r="B53" s="18">
        <v>2010</v>
      </c>
      <c r="C53" s="17">
        <v>2010</v>
      </c>
      <c r="D53" s="19">
        <v>2012</v>
      </c>
      <c r="E53" s="20">
        <v>2013</v>
      </c>
      <c r="F53" s="21">
        <v>2001</v>
      </c>
      <c r="G53" s="22">
        <v>2010</v>
      </c>
      <c r="H53" s="23">
        <v>2002</v>
      </c>
      <c r="I53" s="24">
        <v>2011</v>
      </c>
      <c r="J53" s="25">
        <v>2006</v>
      </c>
      <c r="K53" s="23">
        <v>2001</v>
      </c>
      <c r="L53" s="26">
        <v>2003</v>
      </c>
      <c r="M53" s="27">
        <v>2010</v>
      </c>
      <c r="N53" s="20">
        <v>2010</v>
      </c>
      <c r="O53" s="30" t="s">
        <v>86</v>
      </c>
    </row>
    <row r="54" spans="1:15" x14ac:dyDescent="0.25">
      <c r="A54" s="30" t="s">
        <v>118</v>
      </c>
      <c r="B54" s="18">
        <v>12.3</v>
      </c>
      <c r="C54" s="17">
        <v>7.88</v>
      </c>
      <c r="D54" s="19">
        <v>7.84</v>
      </c>
      <c r="E54" s="20">
        <v>9.4</v>
      </c>
      <c r="F54" s="21">
        <v>13.68</v>
      </c>
      <c r="G54" s="22">
        <v>16.3</v>
      </c>
      <c r="H54" s="23">
        <v>17.600000000000001</v>
      </c>
      <c r="I54" s="24">
        <v>22.1</v>
      </c>
      <c r="J54" s="25">
        <v>20.350000000000001</v>
      </c>
      <c r="K54" s="23">
        <v>18.850000000000001</v>
      </c>
      <c r="L54" s="26">
        <v>15.5</v>
      </c>
      <c r="M54" s="27">
        <v>9.3800000000000008</v>
      </c>
      <c r="N54" s="20">
        <v>7.2850000000000001</v>
      </c>
      <c r="O54" s="30" t="s">
        <v>118</v>
      </c>
    </row>
    <row r="55" spans="1:15" ht="15.75" thickBot="1" x14ac:dyDescent="0.3">
      <c r="A55" s="88" t="s">
        <v>86</v>
      </c>
      <c r="B55" s="89">
        <v>2014</v>
      </c>
      <c r="C55" s="90">
        <v>2007</v>
      </c>
      <c r="D55" s="91">
        <v>2002</v>
      </c>
      <c r="E55" s="92">
        <v>2014</v>
      </c>
      <c r="F55" s="93">
        <v>2011</v>
      </c>
      <c r="G55" s="94">
        <v>2008</v>
      </c>
      <c r="H55" s="95">
        <v>2005</v>
      </c>
      <c r="I55" s="96">
        <v>2006</v>
      </c>
      <c r="J55" s="97">
        <v>2003</v>
      </c>
      <c r="K55" s="95">
        <v>2006</v>
      </c>
      <c r="L55" s="98">
        <v>2005</v>
      </c>
      <c r="M55" s="99">
        <v>2014</v>
      </c>
      <c r="N55" s="92">
        <v>2011</v>
      </c>
      <c r="O55" s="88" t="s">
        <v>86</v>
      </c>
    </row>
    <row r="56" spans="1:15" ht="15.75" thickTop="1" x14ac:dyDescent="0.25">
      <c r="A56" s="100" t="s">
        <v>119</v>
      </c>
      <c r="B56" s="63">
        <f>INT(SUM(C56:N56)*100/12)/100</f>
        <v>11.99</v>
      </c>
      <c r="C56" s="257">
        <f t="shared" ref="C56:N56" si="7">(C14+C37)/2</f>
        <v>6.7</v>
      </c>
      <c r="D56" s="258">
        <f t="shared" si="7"/>
        <v>7.25</v>
      </c>
      <c r="E56" s="259">
        <f t="shared" si="7"/>
        <v>8.8999999999999986</v>
      </c>
      <c r="F56" s="260">
        <f t="shared" si="7"/>
        <v>11.35</v>
      </c>
      <c r="G56" s="261">
        <f t="shared" si="7"/>
        <v>12.75</v>
      </c>
      <c r="H56" s="262">
        <f t="shared" si="7"/>
        <v>15.649999999999999</v>
      </c>
      <c r="I56" s="263">
        <f t="shared" si="7"/>
        <v>18.7</v>
      </c>
      <c r="J56" s="264">
        <f t="shared" si="7"/>
        <v>16.45</v>
      </c>
      <c r="K56" s="262">
        <f t="shared" si="7"/>
        <v>16.95</v>
      </c>
      <c r="L56" s="265">
        <f t="shared" si="7"/>
        <v>14.2</v>
      </c>
      <c r="M56" s="246">
        <f t="shared" si="7"/>
        <v>9.5</v>
      </c>
      <c r="N56" s="259">
        <f t="shared" si="7"/>
        <v>5.5</v>
      </c>
      <c r="O56" s="100" t="s">
        <v>119</v>
      </c>
    </row>
    <row r="57" spans="1:15" x14ac:dyDescent="0.25">
      <c r="A57" s="2" t="s">
        <v>120</v>
      </c>
      <c r="B57" s="18">
        <f>INT(SUM(C57:N57)*100/12)/100</f>
        <v>10.130000000000001</v>
      </c>
      <c r="C57" s="247">
        <f t="shared" ref="C57:N57" si="8">(C15+C38)/2</f>
        <v>3.4346153846153853</v>
      </c>
      <c r="D57" s="248">
        <f t="shared" si="8"/>
        <v>3.8961538461538465</v>
      </c>
      <c r="E57" s="249">
        <f t="shared" si="8"/>
        <v>6.342307692307692</v>
      </c>
      <c r="F57" s="250">
        <f t="shared" si="8"/>
        <v>8.7730769230769212</v>
      </c>
      <c r="G57" s="251">
        <f t="shared" si="8"/>
        <v>12.230769230769232</v>
      </c>
      <c r="H57" s="252">
        <f t="shared" si="8"/>
        <v>14.869230769230771</v>
      </c>
      <c r="I57" s="253">
        <f t="shared" si="8"/>
        <v>17.076923076923073</v>
      </c>
      <c r="J57" s="254">
        <f t="shared" si="8"/>
        <v>17.153846153846153</v>
      </c>
      <c r="K57" s="252">
        <f t="shared" si="8"/>
        <v>14.984615384615383</v>
      </c>
      <c r="L57" s="255">
        <f t="shared" si="8"/>
        <v>11.407692307692308</v>
      </c>
      <c r="M57" s="256">
        <f t="shared" si="8"/>
        <v>6.8576923076923073</v>
      </c>
      <c r="N57" s="249">
        <f t="shared" si="8"/>
        <v>4.5615384615384613</v>
      </c>
      <c r="O57" s="2" t="s">
        <v>120</v>
      </c>
    </row>
    <row r="58" spans="1:15" x14ac:dyDescent="0.25">
      <c r="A58" s="30" t="s">
        <v>21</v>
      </c>
      <c r="B58" s="18">
        <f t="shared" ref="B58:N58" si="9">B56-B57</f>
        <v>1.8599999999999994</v>
      </c>
      <c r="C58" s="17">
        <f t="shared" si="9"/>
        <v>3.2653846153846149</v>
      </c>
      <c r="D58" s="19">
        <f t="shared" si="9"/>
        <v>3.3538461538461535</v>
      </c>
      <c r="E58" s="20">
        <f t="shared" si="9"/>
        <v>2.5576923076923066</v>
      </c>
      <c r="F58" s="21">
        <f t="shared" si="9"/>
        <v>2.5769230769230784</v>
      </c>
      <c r="G58" s="22">
        <f t="shared" si="9"/>
        <v>0.51923076923076827</v>
      </c>
      <c r="H58" s="23">
        <f t="shared" si="9"/>
        <v>0.78076923076922711</v>
      </c>
      <c r="I58" s="24">
        <f t="shared" si="9"/>
        <v>1.6230769230769262</v>
      </c>
      <c r="J58" s="25">
        <f t="shared" si="9"/>
        <v>-0.70384615384615401</v>
      </c>
      <c r="K58" s="23">
        <f t="shared" si="9"/>
        <v>1.9653846153846164</v>
      </c>
      <c r="L58" s="26">
        <f t="shared" si="9"/>
        <v>2.7923076923076913</v>
      </c>
      <c r="M58" s="27">
        <f t="shared" si="9"/>
        <v>2.6423076923076927</v>
      </c>
      <c r="N58" s="20">
        <f t="shared" si="9"/>
        <v>0.93846153846153868</v>
      </c>
      <c r="O58" s="30" t="s">
        <v>21</v>
      </c>
    </row>
    <row r="59" spans="1:15" x14ac:dyDescent="0.25">
      <c r="A59" s="30" t="s">
        <v>117</v>
      </c>
      <c r="B59" s="16"/>
      <c r="C59" s="17">
        <v>-3.1</v>
      </c>
      <c r="D59" s="19">
        <v>-3.6</v>
      </c>
      <c r="E59" s="20">
        <v>3.4</v>
      </c>
      <c r="F59" s="21">
        <v>6.3</v>
      </c>
      <c r="G59" s="22">
        <v>9.6999999999999993</v>
      </c>
      <c r="H59" s="23">
        <v>12.5</v>
      </c>
      <c r="I59" s="24">
        <v>14.9</v>
      </c>
      <c r="J59" s="25">
        <v>14.9</v>
      </c>
      <c r="K59" s="23">
        <v>11.9</v>
      </c>
      <c r="L59" s="26">
        <v>7.6</v>
      </c>
      <c r="M59" s="27">
        <v>3.7</v>
      </c>
      <c r="N59" s="20">
        <v>-0.1</v>
      </c>
      <c r="O59" s="30" t="s">
        <v>117</v>
      </c>
    </row>
    <row r="60" spans="1:15" x14ac:dyDescent="0.25">
      <c r="A60" s="30" t="s">
        <v>86</v>
      </c>
      <c r="B60" s="16"/>
      <c r="C60" s="17">
        <v>1963</v>
      </c>
      <c r="D60" s="19">
        <v>1956</v>
      </c>
      <c r="E60" s="20">
        <v>1955</v>
      </c>
      <c r="F60" s="21">
        <v>1986</v>
      </c>
      <c r="G60" s="22">
        <v>1984</v>
      </c>
      <c r="H60" s="23">
        <v>1972</v>
      </c>
      <c r="I60" s="24" t="s">
        <v>99</v>
      </c>
      <c r="J60" s="25">
        <v>1956</v>
      </c>
      <c r="K60" s="23">
        <v>1986</v>
      </c>
      <c r="L60" s="26">
        <v>1974</v>
      </c>
      <c r="M60" s="27">
        <v>1993</v>
      </c>
      <c r="N60" s="20">
        <v>2010</v>
      </c>
      <c r="O60" s="30" t="s">
        <v>86</v>
      </c>
    </row>
    <row r="61" spans="1:15" x14ac:dyDescent="0.25">
      <c r="A61" s="30" t="s">
        <v>118</v>
      </c>
      <c r="B61" s="16"/>
      <c r="C61" s="17">
        <v>7.7</v>
      </c>
      <c r="D61" s="19">
        <v>8.6</v>
      </c>
      <c r="E61" s="20">
        <v>9.9</v>
      </c>
      <c r="F61" s="21">
        <v>12.65</v>
      </c>
      <c r="G61" s="22">
        <v>15.1</v>
      </c>
      <c r="H61" s="23">
        <v>17.8</v>
      </c>
      <c r="I61" s="24">
        <v>21.3</v>
      </c>
      <c r="J61" s="25">
        <v>21.1</v>
      </c>
      <c r="K61" s="23">
        <v>18.600000000000001</v>
      </c>
      <c r="L61" s="26">
        <v>15</v>
      </c>
      <c r="M61" s="27">
        <v>11.2</v>
      </c>
      <c r="N61" s="20">
        <v>8</v>
      </c>
      <c r="O61" s="30" t="s">
        <v>118</v>
      </c>
    </row>
    <row r="62" spans="1:15" x14ac:dyDescent="0.25">
      <c r="A62" s="88" t="s">
        <v>86</v>
      </c>
      <c r="B62" s="101"/>
      <c r="C62" s="90">
        <v>2007</v>
      </c>
      <c r="D62" s="91">
        <v>1990</v>
      </c>
      <c r="E62" s="92" t="s">
        <v>99</v>
      </c>
      <c r="F62" s="93">
        <v>2007</v>
      </c>
      <c r="G62" s="94">
        <v>1947</v>
      </c>
      <c r="H62" s="95">
        <v>1976</v>
      </c>
      <c r="I62" s="96">
        <v>2006</v>
      </c>
      <c r="J62" s="97">
        <v>1947</v>
      </c>
      <c r="K62" s="95">
        <v>1949</v>
      </c>
      <c r="L62" s="98">
        <v>2001</v>
      </c>
      <c r="M62" s="99">
        <v>1994</v>
      </c>
      <c r="N62" s="92">
        <v>1974</v>
      </c>
      <c r="O62" s="88" t="s">
        <v>86</v>
      </c>
    </row>
    <row r="63" spans="1:15" x14ac:dyDescent="0.25">
      <c r="A63" s="15" t="s">
        <v>121</v>
      </c>
      <c r="B63" s="16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 t="s">
        <v>121</v>
      </c>
    </row>
    <row r="64" spans="1:15" x14ac:dyDescent="0.25">
      <c r="A64" s="279" t="s">
        <v>122</v>
      </c>
      <c r="B64" s="280">
        <f>SUM(C64:N64)</f>
        <v>19</v>
      </c>
      <c r="C64" s="281">
        <v>2</v>
      </c>
      <c r="D64" s="282">
        <v>0</v>
      </c>
      <c r="E64" s="283">
        <v>5</v>
      </c>
      <c r="F64" s="284">
        <v>1</v>
      </c>
      <c r="G64" s="285">
        <v>0</v>
      </c>
      <c r="H64" s="286">
        <v>0</v>
      </c>
      <c r="I64" s="287">
        <v>0</v>
      </c>
      <c r="J64" s="288">
        <v>0</v>
      </c>
      <c r="K64" s="286">
        <v>0</v>
      </c>
      <c r="L64" s="289">
        <v>0</v>
      </c>
      <c r="M64" s="290">
        <v>0</v>
      </c>
      <c r="N64" s="283">
        <v>11</v>
      </c>
      <c r="O64" s="279" t="s">
        <v>122</v>
      </c>
    </row>
    <row r="65" spans="1:15" x14ac:dyDescent="0.25">
      <c r="A65" s="291" t="s">
        <v>123</v>
      </c>
      <c r="B65" s="269">
        <f>SUM(C65:N65)</f>
        <v>50.692307692307701</v>
      </c>
      <c r="C65" s="292">
        <v>11.615384615384615</v>
      </c>
      <c r="D65" s="293">
        <v>11.153846153846153</v>
      </c>
      <c r="E65" s="294">
        <v>7.5384615384615383</v>
      </c>
      <c r="F65" s="295">
        <v>3.2307692307692308</v>
      </c>
      <c r="G65" s="296">
        <v>0.23076923076923078</v>
      </c>
      <c r="H65" s="297">
        <v>0</v>
      </c>
      <c r="I65" s="298">
        <v>0</v>
      </c>
      <c r="J65" s="299">
        <v>0</v>
      </c>
      <c r="K65" s="297">
        <v>0</v>
      </c>
      <c r="L65" s="300">
        <v>1.2307692307692308</v>
      </c>
      <c r="M65" s="301">
        <v>3.8461538461538463</v>
      </c>
      <c r="N65" s="294">
        <v>11.846153846153847</v>
      </c>
      <c r="O65" s="291" t="s">
        <v>123</v>
      </c>
    </row>
    <row r="66" spans="1:15" x14ac:dyDescent="0.25">
      <c r="A66" s="2" t="s">
        <v>124</v>
      </c>
      <c r="B66" s="18">
        <v>77</v>
      </c>
      <c r="C66" s="17">
        <v>18</v>
      </c>
      <c r="D66" s="19">
        <v>18</v>
      </c>
      <c r="E66" s="20">
        <v>15</v>
      </c>
      <c r="F66" s="21">
        <v>9</v>
      </c>
      <c r="G66" s="22">
        <v>2</v>
      </c>
      <c r="H66" s="23">
        <v>0</v>
      </c>
      <c r="I66" s="24">
        <v>0</v>
      </c>
      <c r="J66" s="25">
        <v>0</v>
      </c>
      <c r="K66" s="23">
        <v>0</v>
      </c>
      <c r="L66" s="26">
        <v>7</v>
      </c>
      <c r="M66" s="27">
        <v>8</v>
      </c>
      <c r="N66" s="20">
        <v>25</v>
      </c>
      <c r="O66" s="2" t="s">
        <v>124</v>
      </c>
    </row>
    <row r="67" spans="1:15" x14ac:dyDescent="0.25">
      <c r="A67" s="2" t="s">
        <v>86</v>
      </c>
      <c r="B67" s="18">
        <v>2010</v>
      </c>
      <c r="C67" s="17">
        <v>2010</v>
      </c>
      <c r="D67" s="19">
        <v>2003</v>
      </c>
      <c r="E67" s="20">
        <v>2006</v>
      </c>
      <c r="F67" s="21">
        <v>2003</v>
      </c>
      <c r="G67" s="22">
        <v>2010</v>
      </c>
      <c r="H67" s="23"/>
      <c r="I67" s="24"/>
      <c r="J67" s="25"/>
      <c r="K67" s="23"/>
      <c r="L67" s="26">
        <v>2003</v>
      </c>
      <c r="M67" s="27">
        <v>2005</v>
      </c>
      <c r="N67" s="20">
        <v>2010</v>
      </c>
      <c r="O67" s="2" t="s">
        <v>86</v>
      </c>
    </row>
    <row r="68" spans="1:15" x14ac:dyDescent="0.25">
      <c r="A68" s="2" t="s">
        <v>125</v>
      </c>
      <c r="B68" s="18">
        <v>19</v>
      </c>
      <c r="C68" s="17">
        <v>2</v>
      </c>
      <c r="D68" s="19">
        <v>0</v>
      </c>
      <c r="E68" s="20">
        <v>2</v>
      </c>
      <c r="F68" s="21">
        <v>0</v>
      </c>
      <c r="G68" s="22">
        <v>0</v>
      </c>
      <c r="H68" s="23">
        <v>0</v>
      </c>
      <c r="I68" s="24">
        <v>0</v>
      </c>
      <c r="J68" s="25">
        <v>0</v>
      </c>
      <c r="K68" s="23">
        <v>0</v>
      </c>
      <c r="L68" s="26">
        <v>0</v>
      </c>
      <c r="M68" s="27">
        <v>0</v>
      </c>
      <c r="N68" s="20">
        <v>3</v>
      </c>
      <c r="O68" s="2" t="s">
        <v>125</v>
      </c>
    </row>
    <row r="69" spans="1:15" x14ac:dyDescent="0.25">
      <c r="A69" s="2" t="s">
        <v>126</v>
      </c>
      <c r="B69" s="18">
        <v>2014</v>
      </c>
      <c r="C69" s="17">
        <v>2014</v>
      </c>
      <c r="D69" s="19">
        <v>2014</v>
      </c>
      <c r="E69" s="20">
        <v>2012</v>
      </c>
      <c r="F69" s="21">
        <v>2011</v>
      </c>
      <c r="G69" s="22">
        <v>2013</v>
      </c>
      <c r="H69" s="23"/>
      <c r="I69" s="24"/>
      <c r="J69" s="25"/>
      <c r="K69" s="23"/>
      <c r="L69" s="26">
        <v>2014</v>
      </c>
      <c r="M69" s="27">
        <v>2014</v>
      </c>
      <c r="N69" s="20">
        <v>2011</v>
      </c>
      <c r="O69" s="2" t="s">
        <v>126</v>
      </c>
    </row>
    <row r="70" spans="1:15" x14ac:dyDescent="0.25">
      <c r="A70" s="2" t="s">
        <v>127</v>
      </c>
      <c r="B70" s="102">
        <v>41977</v>
      </c>
      <c r="C70" s="17"/>
      <c r="D70" s="19"/>
      <c r="E70" s="20"/>
      <c r="F70" s="21"/>
      <c r="G70" s="22"/>
      <c r="H70" s="23"/>
      <c r="I70" s="24"/>
      <c r="J70" s="25"/>
      <c r="K70" s="23"/>
      <c r="L70" s="26"/>
      <c r="M70" s="27"/>
      <c r="N70" s="20"/>
      <c r="O70" s="2"/>
    </row>
    <row r="71" spans="1:15" x14ac:dyDescent="0.25">
      <c r="A71" s="2" t="s">
        <v>128</v>
      </c>
      <c r="B71" s="39">
        <v>40101</v>
      </c>
      <c r="C71" s="17"/>
      <c r="D71" s="19"/>
      <c r="E71" s="20"/>
      <c r="F71" s="21"/>
      <c r="G71" s="22"/>
      <c r="H71" s="23"/>
      <c r="I71" s="24"/>
      <c r="J71" s="25"/>
      <c r="K71" s="23"/>
      <c r="L71" s="26"/>
      <c r="M71" s="27"/>
      <c r="N71" s="20"/>
      <c r="O71" s="2"/>
    </row>
    <row r="72" spans="1:15" x14ac:dyDescent="0.25">
      <c r="A72" s="2" t="s">
        <v>129</v>
      </c>
      <c r="B72" s="39">
        <v>41977</v>
      </c>
      <c r="C72" s="17"/>
      <c r="D72" s="19"/>
      <c r="E72" s="20"/>
      <c r="F72" s="21"/>
      <c r="G72" s="22"/>
      <c r="H72" s="23"/>
      <c r="I72" s="24"/>
      <c r="J72" s="25"/>
      <c r="K72" s="23"/>
      <c r="L72" s="26"/>
      <c r="M72" s="27"/>
      <c r="N72" s="20"/>
      <c r="O72" s="2"/>
    </row>
    <row r="73" spans="1:15" x14ac:dyDescent="0.25">
      <c r="A73" s="2" t="s">
        <v>130</v>
      </c>
      <c r="B73" s="102">
        <v>41744</v>
      </c>
      <c r="C73" s="17"/>
      <c r="D73" s="19"/>
      <c r="E73" s="20"/>
      <c r="F73" s="21"/>
      <c r="G73" s="22"/>
      <c r="H73" s="23"/>
      <c r="I73" s="24"/>
      <c r="J73" s="25"/>
      <c r="K73" s="23"/>
      <c r="L73" s="26"/>
      <c r="M73" s="27"/>
      <c r="N73" s="20"/>
      <c r="O73" s="2"/>
    </row>
    <row r="74" spans="1:15" x14ac:dyDescent="0.25">
      <c r="A74" s="2" t="s">
        <v>131</v>
      </c>
      <c r="B74" s="39">
        <v>40624</v>
      </c>
      <c r="C74" s="17"/>
      <c r="D74" s="19"/>
      <c r="E74" s="20"/>
      <c r="F74" s="21"/>
      <c r="G74" s="22"/>
      <c r="H74" s="23"/>
      <c r="I74" s="24"/>
      <c r="J74" s="25"/>
      <c r="K74" s="23"/>
      <c r="L74" s="26"/>
      <c r="M74" s="27"/>
      <c r="N74" s="20"/>
      <c r="O74" s="2"/>
    </row>
    <row r="75" spans="1:15" ht="15.75" thickBot="1" x14ac:dyDescent="0.3">
      <c r="A75" s="103" t="s">
        <v>132</v>
      </c>
      <c r="B75" s="104">
        <v>38490</v>
      </c>
      <c r="C75" s="105"/>
      <c r="D75" s="106"/>
      <c r="E75" s="107"/>
      <c r="F75" s="108"/>
      <c r="G75" s="109"/>
      <c r="H75" s="110"/>
      <c r="I75" s="111"/>
      <c r="J75" s="112"/>
      <c r="K75" s="110"/>
      <c r="L75" s="113"/>
      <c r="M75" s="114"/>
      <c r="N75" s="107"/>
      <c r="O75" s="103"/>
    </row>
    <row r="76" spans="1:15" ht="15.75" thickTop="1" x14ac:dyDescent="0.25">
      <c r="A76" s="62" t="s">
        <v>133</v>
      </c>
      <c r="B76" s="63">
        <f>SUM(C76:N76)</f>
        <v>8</v>
      </c>
      <c r="C76" s="64">
        <v>1</v>
      </c>
      <c r="D76" s="65">
        <v>0</v>
      </c>
      <c r="E76" s="66">
        <v>1</v>
      </c>
      <c r="F76" s="67">
        <v>0</v>
      </c>
      <c r="G76" s="68">
        <v>0</v>
      </c>
      <c r="H76" s="69">
        <v>0</v>
      </c>
      <c r="I76" s="70">
        <v>0</v>
      </c>
      <c r="J76" s="71">
        <v>0</v>
      </c>
      <c r="K76" s="69">
        <v>0</v>
      </c>
      <c r="L76" s="72">
        <v>0</v>
      </c>
      <c r="M76" s="73">
        <v>0</v>
      </c>
      <c r="N76" s="66">
        <v>6</v>
      </c>
      <c r="O76" s="62" t="s">
        <v>133</v>
      </c>
    </row>
    <row r="77" spans="1:15" x14ac:dyDescent="0.25">
      <c r="A77" s="115" t="s">
        <v>134</v>
      </c>
      <c r="B77" s="116">
        <f>SUM(C77:N77)</f>
        <v>49</v>
      </c>
      <c r="C77" s="117">
        <v>12</v>
      </c>
      <c r="D77" s="118">
        <v>11</v>
      </c>
      <c r="E77" s="119">
        <v>7</v>
      </c>
      <c r="F77" s="120">
        <v>3</v>
      </c>
      <c r="G77" s="121">
        <v>0</v>
      </c>
      <c r="H77" s="122">
        <v>0</v>
      </c>
      <c r="I77" s="123">
        <v>0</v>
      </c>
      <c r="J77" s="124">
        <v>0</v>
      </c>
      <c r="K77" s="122">
        <v>0</v>
      </c>
      <c r="L77" s="125">
        <v>1</v>
      </c>
      <c r="M77" s="126">
        <v>5</v>
      </c>
      <c r="N77" s="119">
        <v>10</v>
      </c>
      <c r="O77" s="115" t="s">
        <v>134</v>
      </c>
    </row>
    <row r="78" spans="1:15" x14ac:dyDescent="0.25">
      <c r="A78" s="2" t="s">
        <v>124</v>
      </c>
      <c r="B78" s="127"/>
      <c r="C78" s="17">
        <v>28</v>
      </c>
      <c r="D78" s="19">
        <v>27</v>
      </c>
      <c r="E78" s="20">
        <v>23</v>
      </c>
      <c r="F78" s="21">
        <v>9</v>
      </c>
      <c r="G78" s="22">
        <v>2</v>
      </c>
      <c r="H78" s="23">
        <v>0</v>
      </c>
      <c r="I78" s="24">
        <v>0</v>
      </c>
      <c r="J78" s="25">
        <v>0</v>
      </c>
      <c r="K78" s="23">
        <v>0</v>
      </c>
      <c r="L78" s="26">
        <v>5</v>
      </c>
      <c r="M78" s="27">
        <v>15</v>
      </c>
      <c r="N78" s="20">
        <v>23</v>
      </c>
      <c r="O78" s="2" t="s">
        <v>124</v>
      </c>
    </row>
    <row r="79" spans="1:15" x14ac:dyDescent="0.25">
      <c r="A79" s="2" t="s">
        <v>86</v>
      </c>
      <c r="B79" s="127"/>
      <c r="C79" s="17" t="s">
        <v>99</v>
      </c>
      <c r="D79" s="19">
        <v>1956</v>
      </c>
      <c r="E79" s="20">
        <v>1955</v>
      </c>
      <c r="F79" s="21">
        <v>1956</v>
      </c>
      <c r="G79" s="22">
        <v>1962</v>
      </c>
      <c r="H79" s="23"/>
      <c r="I79" s="24"/>
      <c r="J79" s="25"/>
      <c r="K79" s="23"/>
      <c r="L79" s="26">
        <v>1997</v>
      </c>
      <c r="M79" s="27">
        <v>1985</v>
      </c>
      <c r="N79" s="20">
        <v>1963</v>
      </c>
      <c r="O79" s="2" t="s">
        <v>86</v>
      </c>
    </row>
    <row r="80" spans="1:15" x14ac:dyDescent="0.25">
      <c r="A80" s="2" t="s">
        <v>125</v>
      </c>
      <c r="B80" s="127"/>
      <c r="C80" s="17">
        <v>0</v>
      </c>
      <c r="D80" s="19">
        <v>0</v>
      </c>
      <c r="E80" s="20">
        <v>0</v>
      </c>
      <c r="F80" s="21">
        <v>0</v>
      </c>
      <c r="G80" s="22">
        <v>0</v>
      </c>
      <c r="H80" s="23">
        <v>0</v>
      </c>
      <c r="I80" s="24">
        <v>0</v>
      </c>
      <c r="J80" s="25">
        <v>0</v>
      </c>
      <c r="K80" s="23">
        <v>0</v>
      </c>
      <c r="L80" s="26">
        <v>0</v>
      </c>
      <c r="M80" s="27">
        <v>0</v>
      </c>
      <c r="N80" s="20">
        <v>0</v>
      </c>
      <c r="O80" s="2" t="s">
        <v>125</v>
      </c>
    </row>
    <row r="81" spans="1:15" x14ac:dyDescent="0.25">
      <c r="A81" s="128" t="s">
        <v>126</v>
      </c>
      <c r="B81" s="127"/>
      <c r="C81" s="90" t="s">
        <v>99</v>
      </c>
      <c r="D81" s="91">
        <v>2014</v>
      </c>
      <c r="E81" s="92">
        <v>2007</v>
      </c>
      <c r="F81" s="93">
        <v>2007</v>
      </c>
      <c r="G81" s="94">
        <v>2010</v>
      </c>
      <c r="H81" s="95"/>
      <c r="I81" s="96"/>
      <c r="J81" s="97"/>
      <c r="K81" s="95"/>
      <c r="L81" s="98">
        <v>2014</v>
      </c>
      <c r="M81" s="99">
        <v>2014</v>
      </c>
      <c r="N81" s="92" t="s">
        <v>99</v>
      </c>
      <c r="O81" s="128" t="s">
        <v>126</v>
      </c>
    </row>
    <row r="82" spans="1:15" x14ac:dyDescent="0.25">
      <c r="A82" s="15" t="s">
        <v>135</v>
      </c>
      <c r="B82" s="16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 t="s">
        <v>135</v>
      </c>
    </row>
    <row r="83" spans="1:15" x14ac:dyDescent="0.25">
      <c r="A83" s="279" t="s">
        <v>136</v>
      </c>
      <c r="B83" s="280">
        <f>SUM(C83:N83)</f>
        <v>1</v>
      </c>
      <c r="C83" s="281">
        <v>0</v>
      </c>
      <c r="D83" s="282">
        <v>0</v>
      </c>
      <c r="E83" s="283">
        <v>0</v>
      </c>
      <c r="F83" s="284">
        <v>0</v>
      </c>
      <c r="G83" s="285">
        <v>0</v>
      </c>
      <c r="H83" s="286">
        <v>0</v>
      </c>
      <c r="I83" s="287">
        <v>0</v>
      </c>
      <c r="J83" s="288">
        <v>0</v>
      </c>
      <c r="K83" s="286">
        <v>0</v>
      </c>
      <c r="L83" s="289">
        <v>0</v>
      </c>
      <c r="M83" s="290">
        <v>0</v>
      </c>
      <c r="N83" s="283">
        <v>1</v>
      </c>
      <c r="O83" s="279" t="s">
        <v>136</v>
      </c>
    </row>
    <row r="84" spans="1:15" x14ac:dyDescent="0.25">
      <c r="A84" s="291" t="s">
        <v>137</v>
      </c>
      <c r="B84" s="269">
        <f>SUM(C84:N84)</f>
        <v>7.6152307692307684</v>
      </c>
      <c r="C84" s="292">
        <v>2.9230769230769229</v>
      </c>
      <c r="D84" s="293">
        <v>2</v>
      </c>
      <c r="E84" s="294">
        <v>0.61538461538461542</v>
      </c>
      <c r="F84" s="295">
        <v>7.6923076923076927E-2</v>
      </c>
      <c r="G84" s="296">
        <v>0</v>
      </c>
      <c r="H84" s="297">
        <v>0</v>
      </c>
      <c r="I84" s="298">
        <v>0</v>
      </c>
      <c r="J84" s="299">
        <v>0</v>
      </c>
      <c r="K84" s="297">
        <v>0</v>
      </c>
      <c r="L84" s="300">
        <v>0.15384615384615385</v>
      </c>
      <c r="M84" s="301">
        <v>7.6923076923076927E-2</v>
      </c>
      <c r="N84" s="294">
        <v>1.769076923076923</v>
      </c>
      <c r="O84" s="291" t="s">
        <v>137</v>
      </c>
    </row>
    <row r="85" spans="1:15" x14ac:dyDescent="0.25">
      <c r="A85" s="2" t="s">
        <v>138</v>
      </c>
      <c r="B85" s="18">
        <v>23</v>
      </c>
      <c r="C85" s="17">
        <v>9</v>
      </c>
      <c r="D85" s="19">
        <v>12</v>
      </c>
      <c r="E85" s="20">
        <v>5</v>
      </c>
      <c r="F85" s="21">
        <v>1</v>
      </c>
      <c r="G85" s="22">
        <v>0</v>
      </c>
      <c r="H85" s="23">
        <v>0</v>
      </c>
      <c r="I85" s="24">
        <v>0</v>
      </c>
      <c r="J85" s="25">
        <v>0</v>
      </c>
      <c r="K85" s="23">
        <v>0</v>
      </c>
      <c r="L85" s="26">
        <v>2</v>
      </c>
      <c r="M85" s="27">
        <v>1</v>
      </c>
      <c r="N85" s="20">
        <v>9</v>
      </c>
      <c r="O85" s="2" t="s">
        <v>138</v>
      </c>
    </row>
    <row r="86" spans="1:15" x14ac:dyDescent="0.25">
      <c r="A86" s="2" t="s">
        <v>86</v>
      </c>
      <c r="B86" s="18">
        <v>2010</v>
      </c>
      <c r="C86" s="17">
        <v>2010</v>
      </c>
      <c r="D86" s="19">
        <v>2012</v>
      </c>
      <c r="E86" s="20">
        <v>2005</v>
      </c>
      <c r="F86" s="21">
        <v>2003</v>
      </c>
      <c r="G86" s="22"/>
      <c r="H86" s="23"/>
      <c r="I86" s="24"/>
      <c r="J86" s="25"/>
      <c r="K86" s="23"/>
      <c r="L86" s="26">
        <v>2003</v>
      </c>
      <c r="M86" s="27">
        <v>2010</v>
      </c>
      <c r="N86" s="20">
        <v>2010</v>
      </c>
      <c r="O86" s="2" t="s">
        <v>86</v>
      </c>
    </row>
    <row r="87" spans="1:15" x14ac:dyDescent="0.25">
      <c r="A87" s="2" t="s">
        <v>139</v>
      </c>
      <c r="B87" s="18">
        <v>1</v>
      </c>
      <c r="C87" s="17">
        <v>0</v>
      </c>
      <c r="D87" s="19">
        <v>0</v>
      </c>
      <c r="E87" s="20">
        <v>0</v>
      </c>
      <c r="F87" s="21">
        <v>0</v>
      </c>
      <c r="G87" s="22">
        <v>0</v>
      </c>
      <c r="H87" s="23">
        <v>0</v>
      </c>
      <c r="I87" s="24">
        <v>0</v>
      </c>
      <c r="J87" s="25">
        <v>0</v>
      </c>
      <c r="K87" s="23">
        <v>0</v>
      </c>
      <c r="L87" s="26">
        <v>0</v>
      </c>
      <c r="M87" s="27">
        <v>0</v>
      </c>
      <c r="N87" s="20">
        <v>0</v>
      </c>
      <c r="O87" s="2" t="s">
        <v>139</v>
      </c>
    </row>
    <row r="88" spans="1:15" ht="15.75" thickBot="1" x14ac:dyDescent="0.3">
      <c r="A88" s="128" t="s">
        <v>126</v>
      </c>
      <c r="B88" s="89">
        <v>2014</v>
      </c>
      <c r="C88" s="90">
        <v>2014</v>
      </c>
      <c r="D88" s="91">
        <v>2014</v>
      </c>
      <c r="E88" s="92">
        <v>2014</v>
      </c>
      <c r="F88" s="93">
        <v>2013</v>
      </c>
      <c r="G88" s="94"/>
      <c r="H88" s="95"/>
      <c r="I88" s="96"/>
      <c r="J88" s="97"/>
      <c r="K88" s="95"/>
      <c r="L88" s="98">
        <v>2014</v>
      </c>
      <c r="M88" s="99">
        <v>2014</v>
      </c>
      <c r="N88" s="92">
        <v>2013</v>
      </c>
      <c r="O88" s="128" t="s">
        <v>126</v>
      </c>
    </row>
    <row r="89" spans="1:15" ht="15.75" thickTop="1" x14ac:dyDescent="0.25">
      <c r="A89" s="129" t="s">
        <v>140</v>
      </c>
      <c r="B89" s="130">
        <f>SUM(C89:N89)</f>
        <v>7</v>
      </c>
      <c r="C89" s="215">
        <v>3</v>
      </c>
      <c r="D89" s="216">
        <v>2</v>
      </c>
      <c r="E89" s="217">
        <v>0</v>
      </c>
      <c r="F89" s="218">
        <v>0</v>
      </c>
      <c r="G89" s="135">
        <v>0</v>
      </c>
      <c r="H89" s="136">
        <v>0</v>
      </c>
      <c r="I89" s="137">
        <v>0</v>
      </c>
      <c r="J89" s="138">
        <v>0</v>
      </c>
      <c r="K89" s="136">
        <v>0</v>
      </c>
      <c r="L89" s="139">
        <v>0</v>
      </c>
      <c r="M89" s="140">
        <v>0</v>
      </c>
      <c r="N89" s="133">
        <v>2</v>
      </c>
      <c r="O89" s="129" t="s">
        <v>140</v>
      </c>
    </row>
    <row r="90" spans="1:15" x14ac:dyDescent="0.25">
      <c r="A90" s="15" t="s">
        <v>141</v>
      </c>
      <c r="B90" s="16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 t="s">
        <v>141</v>
      </c>
    </row>
    <row r="91" spans="1:15" x14ac:dyDescent="0.25">
      <c r="A91" s="279" t="s">
        <v>142</v>
      </c>
      <c r="B91" s="280">
        <f>SUM(C91:N91)</f>
        <v>0</v>
      </c>
      <c r="C91" s="281">
        <v>0</v>
      </c>
      <c r="D91" s="282">
        <v>0</v>
      </c>
      <c r="E91" s="283">
        <v>0</v>
      </c>
      <c r="F91" s="284">
        <v>0</v>
      </c>
      <c r="G91" s="285">
        <v>0</v>
      </c>
      <c r="H91" s="286">
        <v>0</v>
      </c>
      <c r="I91" s="287">
        <v>0</v>
      </c>
      <c r="J91" s="288">
        <v>0</v>
      </c>
      <c r="K91" s="286">
        <v>0</v>
      </c>
      <c r="L91" s="289">
        <v>0</v>
      </c>
      <c r="M91" s="290">
        <v>0</v>
      </c>
      <c r="N91" s="283">
        <v>0</v>
      </c>
      <c r="O91" s="279" t="s">
        <v>142</v>
      </c>
    </row>
    <row r="92" spans="1:15" x14ac:dyDescent="0.25">
      <c r="A92" s="291" t="s">
        <v>143</v>
      </c>
      <c r="B92" s="269">
        <f>SUM(C92:N92)</f>
        <v>1.3846153846153846</v>
      </c>
      <c r="C92" s="292">
        <v>0.61538461538461542</v>
      </c>
      <c r="D92" s="293">
        <v>0.61538461538461542</v>
      </c>
      <c r="E92" s="294">
        <v>7.6923076923076927E-2</v>
      </c>
      <c r="F92" s="295">
        <v>0</v>
      </c>
      <c r="G92" s="296">
        <v>0</v>
      </c>
      <c r="H92" s="297">
        <v>0</v>
      </c>
      <c r="I92" s="298">
        <v>0</v>
      </c>
      <c r="J92" s="299">
        <v>0</v>
      </c>
      <c r="K92" s="297">
        <v>0</v>
      </c>
      <c r="L92" s="300">
        <v>0</v>
      </c>
      <c r="M92" s="301">
        <v>0</v>
      </c>
      <c r="N92" s="294">
        <v>7.6923076923076927E-2</v>
      </c>
      <c r="O92" s="291" t="s">
        <v>143</v>
      </c>
    </row>
    <row r="93" spans="1:15" x14ac:dyDescent="0.25">
      <c r="A93" s="2" t="s">
        <v>144</v>
      </c>
      <c r="B93" s="18">
        <v>9</v>
      </c>
      <c r="C93" s="17">
        <v>4</v>
      </c>
      <c r="D93" s="19">
        <v>9</v>
      </c>
      <c r="E93" s="20">
        <v>1</v>
      </c>
      <c r="F93" s="21">
        <v>0</v>
      </c>
      <c r="G93" s="22">
        <v>0</v>
      </c>
      <c r="H93" s="23">
        <v>0</v>
      </c>
      <c r="I93" s="24">
        <v>0</v>
      </c>
      <c r="J93" s="25">
        <v>0</v>
      </c>
      <c r="K93" s="23">
        <v>0</v>
      </c>
      <c r="L93" s="26">
        <v>0</v>
      </c>
      <c r="M93" s="27">
        <v>0</v>
      </c>
      <c r="N93" s="20">
        <v>1</v>
      </c>
      <c r="O93" s="2" t="s">
        <v>144</v>
      </c>
    </row>
    <row r="94" spans="1:15" x14ac:dyDescent="0.25">
      <c r="A94" s="2" t="s">
        <v>86</v>
      </c>
      <c r="B94" s="18">
        <v>2012</v>
      </c>
      <c r="C94" s="17">
        <v>2009</v>
      </c>
      <c r="D94" s="19">
        <v>2012</v>
      </c>
      <c r="E94" s="20">
        <v>2005</v>
      </c>
      <c r="F94" s="21"/>
      <c r="G94" s="22"/>
      <c r="H94" s="23"/>
      <c r="I94" s="24"/>
      <c r="J94" s="25"/>
      <c r="K94" s="23"/>
      <c r="L94" s="26"/>
      <c r="M94" s="27"/>
      <c r="N94" s="20">
        <v>2010</v>
      </c>
      <c r="O94" s="2" t="s">
        <v>86</v>
      </c>
    </row>
    <row r="95" spans="1:15" x14ac:dyDescent="0.25">
      <c r="A95" s="2" t="s">
        <v>145</v>
      </c>
      <c r="B95" s="18">
        <v>0</v>
      </c>
      <c r="C95" s="17">
        <v>0</v>
      </c>
      <c r="D95" s="19">
        <v>0</v>
      </c>
      <c r="E95" s="20">
        <v>0</v>
      </c>
      <c r="F95" s="21">
        <v>0</v>
      </c>
      <c r="G95" s="22">
        <v>0</v>
      </c>
      <c r="H95" s="23">
        <v>0</v>
      </c>
      <c r="I95" s="24">
        <v>0</v>
      </c>
      <c r="J95" s="25">
        <v>0</v>
      </c>
      <c r="K95" s="23">
        <v>0</v>
      </c>
      <c r="L95" s="26">
        <v>0</v>
      </c>
      <c r="M95" s="27">
        <v>0</v>
      </c>
      <c r="N95" s="20">
        <v>0</v>
      </c>
      <c r="O95" s="2" t="s">
        <v>145</v>
      </c>
    </row>
    <row r="96" spans="1:15" ht="15.75" thickBot="1" x14ac:dyDescent="0.3">
      <c r="A96" s="128" t="s">
        <v>126</v>
      </c>
      <c r="B96" s="89">
        <v>2011</v>
      </c>
      <c r="C96" s="90">
        <v>2014</v>
      </c>
      <c r="D96" s="91">
        <v>2014</v>
      </c>
      <c r="E96" s="92">
        <v>2014</v>
      </c>
      <c r="F96" s="93"/>
      <c r="G96" s="94"/>
      <c r="H96" s="95"/>
      <c r="I96" s="96"/>
      <c r="J96" s="97"/>
      <c r="K96" s="95"/>
      <c r="L96" s="98"/>
      <c r="M96" s="99"/>
      <c r="N96" s="92">
        <v>2013</v>
      </c>
      <c r="O96" s="128" t="s">
        <v>126</v>
      </c>
    </row>
    <row r="97" spans="1:15" ht="15.75" thickTop="1" x14ac:dyDescent="0.25">
      <c r="A97" s="129" t="s">
        <v>146</v>
      </c>
      <c r="B97" s="130">
        <v>1</v>
      </c>
      <c r="C97" s="131">
        <v>1</v>
      </c>
      <c r="D97" s="132">
        <v>0</v>
      </c>
      <c r="E97" s="133">
        <v>0</v>
      </c>
      <c r="F97" s="134">
        <v>0</v>
      </c>
      <c r="G97" s="135">
        <v>0</v>
      </c>
      <c r="H97" s="136">
        <v>0</v>
      </c>
      <c r="I97" s="137">
        <v>0</v>
      </c>
      <c r="J97" s="138">
        <v>0</v>
      </c>
      <c r="K97" s="136">
        <v>0</v>
      </c>
      <c r="L97" s="225">
        <v>0</v>
      </c>
      <c r="M97" s="140">
        <v>0</v>
      </c>
      <c r="N97" s="133">
        <v>0</v>
      </c>
      <c r="O97" s="129" t="s">
        <v>147</v>
      </c>
    </row>
    <row r="98" spans="1:15" x14ac:dyDescent="0.25">
      <c r="A98" s="15" t="s">
        <v>148</v>
      </c>
      <c r="B98" s="16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 t="s">
        <v>148</v>
      </c>
    </row>
    <row r="99" spans="1:15" x14ac:dyDescent="0.25">
      <c r="A99" s="279" t="s">
        <v>149</v>
      </c>
      <c r="B99" s="280">
        <f>SUM(C99:N99)</f>
        <v>0</v>
      </c>
      <c r="C99" s="281">
        <v>0</v>
      </c>
      <c r="D99" s="282">
        <v>0</v>
      </c>
      <c r="E99" s="283">
        <v>0</v>
      </c>
      <c r="F99" s="284">
        <v>0</v>
      </c>
      <c r="G99" s="285">
        <v>0</v>
      </c>
      <c r="H99" s="286">
        <v>0</v>
      </c>
      <c r="I99" s="287">
        <v>0</v>
      </c>
      <c r="J99" s="288">
        <v>0</v>
      </c>
      <c r="K99" s="286">
        <v>0</v>
      </c>
      <c r="L99" s="289">
        <v>0</v>
      </c>
      <c r="M99" s="290">
        <v>0</v>
      </c>
      <c r="N99" s="283">
        <v>0</v>
      </c>
      <c r="O99" s="279" t="s">
        <v>149</v>
      </c>
    </row>
    <row r="100" spans="1:15" x14ac:dyDescent="0.25">
      <c r="A100" s="291" t="s">
        <v>150</v>
      </c>
      <c r="B100" s="269">
        <f>SUM(C100:N100)</f>
        <v>2.3417094017094016</v>
      </c>
      <c r="C100" s="292">
        <v>1.1452991452991452</v>
      </c>
      <c r="D100" s="293">
        <v>0.76923076923076927</v>
      </c>
      <c r="E100" s="294">
        <v>0</v>
      </c>
      <c r="F100" s="295">
        <v>0</v>
      </c>
      <c r="G100" s="296">
        <v>0</v>
      </c>
      <c r="H100" s="297">
        <v>0</v>
      </c>
      <c r="I100" s="298">
        <v>0</v>
      </c>
      <c r="J100" s="299">
        <v>0</v>
      </c>
      <c r="K100" s="297">
        <v>0</v>
      </c>
      <c r="L100" s="300">
        <v>0</v>
      </c>
      <c r="M100" s="301">
        <v>0</v>
      </c>
      <c r="N100" s="294">
        <v>0.42717948717948723</v>
      </c>
      <c r="O100" s="291" t="s">
        <v>150</v>
      </c>
    </row>
    <row r="101" spans="1:15" x14ac:dyDescent="0.25">
      <c r="A101" s="2" t="s">
        <v>151</v>
      </c>
      <c r="B101" s="18">
        <v>10</v>
      </c>
      <c r="C101" s="17">
        <v>6</v>
      </c>
      <c r="D101" s="19">
        <v>10</v>
      </c>
      <c r="E101" s="20">
        <v>0</v>
      </c>
      <c r="F101" s="21">
        <v>0</v>
      </c>
      <c r="G101" s="22">
        <v>0</v>
      </c>
      <c r="H101" s="23">
        <v>0</v>
      </c>
      <c r="I101" s="24">
        <v>0</v>
      </c>
      <c r="J101" s="25">
        <v>0</v>
      </c>
      <c r="K101" s="23">
        <v>0</v>
      </c>
      <c r="L101" s="26">
        <v>0</v>
      </c>
      <c r="M101" s="27">
        <v>1</v>
      </c>
      <c r="N101" s="20">
        <v>3</v>
      </c>
      <c r="O101" s="2" t="s">
        <v>151</v>
      </c>
    </row>
    <row r="102" spans="1:15" x14ac:dyDescent="0.25">
      <c r="A102" s="2" t="s">
        <v>126</v>
      </c>
      <c r="B102" s="18">
        <v>2010</v>
      </c>
      <c r="C102" s="17">
        <v>2010</v>
      </c>
      <c r="D102" s="19">
        <v>2012</v>
      </c>
      <c r="E102" s="20"/>
      <c r="F102" s="21"/>
      <c r="G102" s="22"/>
      <c r="H102" s="23"/>
      <c r="I102" s="24"/>
      <c r="J102" s="25"/>
      <c r="K102" s="23"/>
      <c r="L102" s="26"/>
      <c r="M102" s="27">
        <v>2010</v>
      </c>
      <c r="N102" s="20">
        <v>2010</v>
      </c>
      <c r="O102" s="2" t="s">
        <v>126</v>
      </c>
    </row>
    <row r="103" spans="1:15" x14ac:dyDescent="0.25">
      <c r="A103" s="2" t="s">
        <v>152</v>
      </c>
      <c r="B103" s="18">
        <v>0</v>
      </c>
      <c r="C103" s="17">
        <v>0</v>
      </c>
      <c r="D103" s="19">
        <v>0</v>
      </c>
      <c r="E103" s="20">
        <v>0</v>
      </c>
      <c r="F103" s="21">
        <v>0</v>
      </c>
      <c r="G103" s="22">
        <v>0</v>
      </c>
      <c r="H103" s="23">
        <v>0</v>
      </c>
      <c r="I103" s="24">
        <v>0</v>
      </c>
      <c r="J103" s="25">
        <v>0</v>
      </c>
      <c r="K103" s="23">
        <v>0</v>
      </c>
      <c r="L103" s="26">
        <v>0</v>
      </c>
      <c r="M103" s="27">
        <v>0</v>
      </c>
      <c r="N103" s="20">
        <v>0</v>
      </c>
      <c r="O103" s="2" t="s">
        <v>152</v>
      </c>
    </row>
    <row r="104" spans="1:15" ht="15.75" thickBot="1" x14ac:dyDescent="0.3">
      <c r="A104" s="128" t="s">
        <v>126</v>
      </c>
      <c r="B104" s="89">
        <v>2014</v>
      </c>
      <c r="C104" s="90">
        <v>2014</v>
      </c>
      <c r="D104" s="91">
        <v>2014</v>
      </c>
      <c r="E104" s="92"/>
      <c r="F104" s="93"/>
      <c r="G104" s="94"/>
      <c r="H104" s="95"/>
      <c r="I104" s="96"/>
      <c r="J104" s="97"/>
      <c r="K104" s="95"/>
      <c r="L104" s="98"/>
      <c r="M104" s="99">
        <v>2014</v>
      </c>
      <c r="N104" s="92">
        <v>2013</v>
      </c>
      <c r="O104" s="128" t="s">
        <v>126</v>
      </c>
    </row>
    <row r="105" spans="1:15" ht="15.75" thickTop="1" x14ac:dyDescent="0.25">
      <c r="A105" s="62" t="s">
        <v>153</v>
      </c>
      <c r="B105" s="63">
        <f>SUM(C105:N105)</f>
        <v>0</v>
      </c>
      <c r="C105" s="64">
        <v>0</v>
      </c>
      <c r="D105" s="65">
        <v>0</v>
      </c>
      <c r="E105" s="66">
        <v>0</v>
      </c>
      <c r="F105" s="67">
        <v>0</v>
      </c>
      <c r="G105" s="235">
        <v>0</v>
      </c>
      <c r="H105" s="69">
        <v>0</v>
      </c>
      <c r="I105" s="70">
        <v>0</v>
      </c>
      <c r="J105" s="71">
        <v>0</v>
      </c>
      <c r="K105" s="69">
        <v>0</v>
      </c>
      <c r="L105" s="72">
        <v>0</v>
      </c>
      <c r="M105" s="73">
        <v>0</v>
      </c>
      <c r="N105" s="66">
        <v>0</v>
      </c>
      <c r="O105" s="62" t="s">
        <v>153</v>
      </c>
    </row>
    <row r="106" spans="1:15" x14ac:dyDescent="0.25">
      <c r="A106" s="2" t="s">
        <v>150</v>
      </c>
      <c r="B106" s="18">
        <f>SUM(C106:N106)</f>
        <v>7</v>
      </c>
      <c r="C106" s="17">
        <v>3</v>
      </c>
      <c r="D106" s="19">
        <v>2</v>
      </c>
      <c r="E106" s="20">
        <v>0</v>
      </c>
      <c r="F106" s="21">
        <v>0</v>
      </c>
      <c r="G106" s="22">
        <v>0</v>
      </c>
      <c r="H106" s="23">
        <v>0</v>
      </c>
      <c r="I106" s="24">
        <v>0</v>
      </c>
      <c r="J106" s="25">
        <v>0</v>
      </c>
      <c r="K106" s="23">
        <v>0</v>
      </c>
      <c r="L106" s="26">
        <v>0</v>
      </c>
      <c r="M106" s="27">
        <v>0</v>
      </c>
      <c r="N106" s="20">
        <v>2</v>
      </c>
      <c r="O106" s="2" t="s">
        <v>150</v>
      </c>
    </row>
    <row r="107" spans="1:15" x14ac:dyDescent="0.25">
      <c r="A107" s="2" t="s">
        <v>151</v>
      </c>
      <c r="B107" s="16"/>
      <c r="C107" s="17">
        <v>16</v>
      </c>
      <c r="D107" s="19">
        <v>14</v>
      </c>
      <c r="E107" s="20">
        <v>4</v>
      </c>
      <c r="F107" s="21">
        <v>0</v>
      </c>
      <c r="G107" s="22">
        <v>0</v>
      </c>
      <c r="H107" s="23">
        <v>0</v>
      </c>
      <c r="I107" s="24">
        <v>0</v>
      </c>
      <c r="J107" s="25">
        <v>0</v>
      </c>
      <c r="K107" s="23">
        <v>0</v>
      </c>
      <c r="L107" s="26">
        <v>0</v>
      </c>
      <c r="M107" s="27">
        <v>3</v>
      </c>
      <c r="N107" s="20">
        <v>10</v>
      </c>
      <c r="O107" s="2" t="s">
        <v>151</v>
      </c>
    </row>
    <row r="108" spans="1:15" x14ac:dyDescent="0.25">
      <c r="A108" s="2" t="s">
        <v>126</v>
      </c>
      <c r="B108" s="16"/>
      <c r="C108" s="17">
        <v>1963</v>
      </c>
      <c r="D108" s="19">
        <v>1956</v>
      </c>
      <c r="E108" s="20">
        <v>1971</v>
      </c>
      <c r="F108" s="21"/>
      <c r="G108" s="22"/>
      <c r="H108" s="23"/>
      <c r="I108" s="24"/>
      <c r="J108" s="25"/>
      <c r="K108" s="23"/>
      <c r="L108" s="26"/>
      <c r="M108" s="27" t="s">
        <v>99</v>
      </c>
      <c r="N108" s="20">
        <v>1969</v>
      </c>
      <c r="O108" s="2" t="s">
        <v>126</v>
      </c>
    </row>
    <row r="109" spans="1:15" x14ac:dyDescent="0.25">
      <c r="A109" s="2" t="s">
        <v>152</v>
      </c>
      <c r="B109" s="16"/>
      <c r="C109" s="17">
        <v>0</v>
      </c>
      <c r="D109" s="19">
        <v>0</v>
      </c>
      <c r="E109" s="20">
        <v>0</v>
      </c>
      <c r="F109" s="21">
        <v>0</v>
      </c>
      <c r="G109" s="22">
        <v>0</v>
      </c>
      <c r="H109" s="23">
        <v>0</v>
      </c>
      <c r="I109" s="24">
        <v>0</v>
      </c>
      <c r="J109" s="25">
        <v>0</v>
      </c>
      <c r="K109" s="23">
        <v>0</v>
      </c>
      <c r="L109" s="26">
        <v>0</v>
      </c>
      <c r="M109" s="27">
        <v>0</v>
      </c>
      <c r="N109" s="20">
        <v>0</v>
      </c>
      <c r="O109" s="2" t="s">
        <v>152</v>
      </c>
    </row>
    <row r="110" spans="1:15" x14ac:dyDescent="0.25">
      <c r="A110" s="2" t="s">
        <v>126</v>
      </c>
      <c r="B110" s="16"/>
      <c r="C110" s="17">
        <v>2014</v>
      </c>
      <c r="D110" s="19">
        <v>2014</v>
      </c>
      <c r="E110" s="20">
        <v>2014</v>
      </c>
      <c r="F110" s="21"/>
      <c r="G110" s="22"/>
      <c r="H110" s="23"/>
      <c r="I110" s="24"/>
      <c r="J110" s="25"/>
      <c r="K110" s="23"/>
      <c r="L110" s="26"/>
      <c r="M110" s="27" t="s">
        <v>99</v>
      </c>
      <c r="N110" s="20">
        <v>2013</v>
      </c>
      <c r="O110" s="2" t="s">
        <v>126</v>
      </c>
    </row>
    <row r="111" spans="1:15" x14ac:dyDescent="0.25">
      <c r="A111" s="15" t="s">
        <v>337</v>
      </c>
      <c r="B111" s="16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 t="s">
        <v>338</v>
      </c>
    </row>
    <row r="112" spans="1:15" x14ac:dyDescent="0.25">
      <c r="A112" s="279" t="s">
        <v>339</v>
      </c>
      <c r="B112" s="280">
        <f>SUM(C112:N112)</f>
        <v>123</v>
      </c>
      <c r="C112" s="281">
        <v>0</v>
      </c>
      <c r="D112" s="282">
        <v>0</v>
      </c>
      <c r="E112" s="283">
        <v>5</v>
      </c>
      <c r="F112" s="284">
        <v>5</v>
      </c>
      <c r="G112" s="285">
        <v>10</v>
      </c>
      <c r="H112" s="286">
        <v>20</v>
      </c>
      <c r="I112" s="287">
        <v>27</v>
      </c>
      <c r="J112" s="288">
        <v>21</v>
      </c>
      <c r="K112" s="286">
        <v>26</v>
      </c>
      <c r="L112" s="289">
        <v>8</v>
      </c>
      <c r="M112" s="290">
        <v>1</v>
      </c>
      <c r="N112" s="283">
        <v>0</v>
      </c>
      <c r="O112" s="279" t="s">
        <v>339</v>
      </c>
    </row>
    <row r="113" spans="1:15" x14ac:dyDescent="0.25">
      <c r="A113" s="291" t="s">
        <v>340</v>
      </c>
      <c r="B113" s="269">
        <f>SUM(C113:N113)</f>
        <v>110.69230769230768</v>
      </c>
      <c r="C113" s="292">
        <v>0</v>
      </c>
      <c r="D113" s="293">
        <v>0</v>
      </c>
      <c r="E113" s="294">
        <v>0.84615384615384615</v>
      </c>
      <c r="F113" s="295">
        <v>5.8461538461538458</v>
      </c>
      <c r="G113" s="296">
        <v>10.76923076923077</v>
      </c>
      <c r="H113" s="297">
        <v>19.846153846153847</v>
      </c>
      <c r="I113" s="298">
        <v>26</v>
      </c>
      <c r="J113" s="299">
        <v>27.23076923076923</v>
      </c>
      <c r="K113" s="297">
        <v>16.38461538461538</v>
      </c>
      <c r="L113" s="300">
        <v>3.7692307692307692</v>
      </c>
      <c r="M113" s="301">
        <v>0</v>
      </c>
      <c r="N113" s="294">
        <v>0</v>
      </c>
      <c r="O113" s="291" t="s">
        <v>340</v>
      </c>
    </row>
    <row r="114" spans="1:15" x14ac:dyDescent="0.25">
      <c r="A114" s="2" t="s">
        <v>341</v>
      </c>
      <c r="B114" s="18">
        <v>123</v>
      </c>
      <c r="C114" s="17">
        <v>0</v>
      </c>
      <c r="D114" s="19">
        <v>0</v>
      </c>
      <c r="E114" s="20">
        <v>6</v>
      </c>
      <c r="F114" s="21">
        <v>16</v>
      </c>
      <c r="G114" s="22">
        <v>21</v>
      </c>
      <c r="H114" s="23">
        <v>25</v>
      </c>
      <c r="I114" s="24">
        <v>31</v>
      </c>
      <c r="J114" s="25">
        <v>31</v>
      </c>
      <c r="K114" s="23">
        <v>29</v>
      </c>
      <c r="L114" s="26">
        <v>11</v>
      </c>
      <c r="M114" s="27">
        <v>1</v>
      </c>
      <c r="N114" s="20">
        <v>0</v>
      </c>
      <c r="O114" s="2" t="s">
        <v>341</v>
      </c>
    </row>
    <row r="115" spans="1:15" x14ac:dyDescent="0.25">
      <c r="A115" s="2" t="s">
        <v>86</v>
      </c>
      <c r="B115" s="18">
        <v>2011</v>
      </c>
      <c r="C115" s="17"/>
      <c r="D115" s="19"/>
      <c r="E115" s="20">
        <v>2012</v>
      </c>
      <c r="F115" s="21">
        <v>2011</v>
      </c>
      <c r="G115" s="22">
        <v>2008</v>
      </c>
      <c r="H115" s="23">
        <v>2003</v>
      </c>
      <c r="I115" s="24">
        <v>2010</v>
      </c>
      <c r="J115" s="25">
        <v>2009</v>
      </c>
      <c r="K115" s="23">
        <v>2006</v>
      </c>
      <c r="L115" s="26">
        <v>2005</v>
      </c>
      <c r="M115" s="27">
        <v>2014</v>
      </c>
      <c r="N115" s="20"/>
      <c r="O115" s="2" t="s">
        <v>86</v>
      </c>
    </row>
    <row r="116" spans="1:15" x14ac:dyDescent="0.25">
      <c r="A116" s="2" t="s">
        <v>342</v>
      </c>
      <c r="B116" s="18">
        <v>108</v>
      </c>
      <c r="C116" s="17">
        <v>0</v>
      </c>
      <c r="D116" s="19">
        <v>0</v>
      </c>
      <c r="E116" s="20">
        <v>0</v>
      </c>
      <c r="F116" s="21">
        <v>0</v>
      </c>
      <c r="G116" s="22">
        <v>3</v>
      </c>
      <c r="H116" s="23">
        <v>15</v>
      </c>
      <c r="I116" s="24">
        <v>21</v>
      </c>
      <c r="J116" s="25">
        <v>21</v>
      </c>
      <c r="K116" s="23">
        <v>4</v>
      </c>
      <c r="L116" s="26">
        <v>0</v>
      </c>
      <c r="M116" s="27">
        <v>0</v>
      </c>
      <c r="N116" s="20">
        <v>0</v>
      </c>
      <c r="O116" s="2" t="s">
        <v>342</v>
      </c>
    </row>
    <row r="117" spans="1:15" x14ac:dyDescent="0.25">
      <c r="A117" s="2" t="s">
        <v>86</v>
      </c>
      <c r="B117" s="18">
        <v>2004</v>
      </c>
      <c r="C117" s="17"/>
      <c r="D117" s="19"/>
      <c r="E117" s="20">
        <v>2009</v>
      </c>
      <c r="F117" s="21">
        <v>2012</v>
      </c>
      <c r="G117" s="22">
        <v>2013</v>
      </c>
      <c r="H117" s="23">
        <v>2002</v>
      </c>
      <c r="I117" s="24">
        <v>2004</v>
      </c>
      <c r="J117" s="25">
        <v>2014</v>
      </c>
      <c r="K117" s="23">
        <v>2001</v>
      </c>
      <c r="L117" s="26">
        <v>2007</v>
      </c>
      <c r="M117" s="27"/>
      <c r="N117" s="20"/>
      <c r="O117" s="2" t="s">
        <v>86</v>
      </c>
    </row>
    <row r="118" spans="1:15" x14ac:dyDescent="0.25">
      <c r="A118" s="2" t="s">
        <v>343</v>
      </c>
      <c r="B118" s="102">
        <v>41707</v>
      </c>
      <c r="C118" s="17"/>
      <c r="D118" s="19"/>
      <c r="E118" s="20"/>
      <c r="F118" s="21"/>
      <c r="G118" s="22"/>
      <c r="H118" s="23"/>
      <c r="I118" s="24"/>
      <c r="J118" s="25"/>
      <c r="K118" s="23"/>
      <c r="L118" s="26"/>
      <c r="M118" s="27"/>
      <c r="N118" s="20"/>
      <c r="O118" s="2"/>
    </row>
    <row r="119" spans="1:15" x14ac:dyDescent="0.25">
      <c r="A119" s="2" t="s">
        <v>344</v>
      </c>
      <c r="B119" s="39">
        <v>41707</v>
      </c>
      <c r="C119" s="17"/>
      <c r="D119" s="19"/>
      <c r="E119" s="20"/>
      <c r="F119" s="21"/>
      <c r="G119" s="22"/>
      <c r="H119" s="23"/>
      <c r="I119" s="24"/>
      <c r="J119" s="25"/>
      <c r="K119" s="23"/>
      <c r="L119" s="26"/>
      <c r="M119" s="27"/>
      <c r="N119" s="20"/>
      <c r="O119" s="2"/>
    </row>
    <row r="120" spans="1:15" x14ac:dyDescent="0.25">
      <c r="A120" s="2" t="s">
        <v>345</v>
      </c>
      <c r="B120" s="39">
        <v>39560</v>
      </c>
      <c r="C120" s="17"/>
      <c r="D120" s="19"/>
      <c r="E120" s="20"/>
      <c r="F120" s="21"/>
      <c r="G120" s="22"/>
      <c r="H120" s="23"/>
      <c r="I120" s="24"/>
      <c r="J120" s="25"/>
      <c r="K120" s="23"/>
      <c r="L120" s="26"/>
      <c r="M120" s="27"/>
      <c r="N120" s="20"/>
      <c r="O120" s="2"/>
    </row>
    <row r="121" spans="1:15" x14ac:dyDescent="0.25">
      <c r="A121" s="2" t="s">
        <v>346</v>
      </c>
      <c r="B121" s="102">
        <v>41944</v>
      </c>
      <c r="C121" s="17"/>
      <c r="D121" s="19"/>
      <c r="E121" s="20"/>
      <c r="F121" s="21"/>
      <c r="G121" s="22"/>
      <c r="H121" s="23"/>
      <c r="I121" s="24"/>
      <c r="J121" s="25"/>
      <c r="K121" s="23"/>
      <c r="L121" s="26"/>
      <c r="M121" s="27"/>
      <c r="N121" s="20"/>
      <c r="O121" s="2"/>
    </row>
    <row r="122" spans="1:15" x14ac:dyDescent="0.25">
      <c r="A122" s="2" t="s">
        <v>347</v>
      </c>
      <c r="B122" s="39">
        <v>39348</v>
      </c>
      <c r="C122" s="17"/>
      <c r="D122" s="19"/>
      <c r="E122" s="20"/>
      <c r="F122" s="21"/>
      <c r="G122" s="22"/>
      <c r="H122" s="23"/>
      <c r="I122" s="24"/>
      <c r="J122" s="25"/>
      <c r="K122" s="23"/>
      <c r="L122" s="26"/>
      <c r="M122" s="27"/>
      <c r="N122" s="20"/>
      <c r="O122" s="2"/>
    </row>
    <row r="123" spans="1:15" x14ac:dyDescent="0.25">
      <c r="A123" s="103" t="s">
        <v>348</v>
      </c>
      <c r="B123" s="104">
        <v>41944</v>
      </c>
      <c r="C123" s="105"/>
      <c r="D123" s="106"/>
      <c r="E123" s="107"/>
      <c r="F123" s="108"/>
      <c r="G123" s="109"/>
      <c r="H123" s="110"/>
      <c r="I123" s="111"/>
      <c r="J123" s="112"/>
      <c r="K123" s="110"/>
      <c r="L123" s="113"/>
      <c r="M123" s="114"/>
      <c r="N123" s="107"/>
      <c r="O123" s="103"/>
    </row>
    <row r="124" spans="1:15" x14ac:dyDescent="0.25">
      <c r="A124" s="15" t="s">
        <v>154</v>
      </c>
      <c r="B124" s="16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 t="s">
        <v>154</v>
      </c>
    </row>
    <row r="125" spans="1:15" x14ac:dyDescent="0.25">
      <c r="A125" s="279" t="s">
        <v>155</v>
      </c>
      <c r="B125" s="280">
        <f>SUM(C125:N125)</f>
        <v>29</v>
      </c>
      <c r="C125" s="281">
        <v>0</v>
      </c>
      <c r="D125" s="282">
        <v>0</v>
      </c>
      <c r="E125" s="283">
        <v>0</v>
      </c>
      <c r="F125" s="284">
        <v>0</v>
      </c>
      <c r="G125" s="285">
        <v>1</v>
      </c>
      <c r="H125" s="286">
        <v>7</v>
      </c>
      <c r="I125" s="287">
        <v>11</v>
      </c>
      <c r="J125" s="288">
        <v>3</v>
      </c>
      <c r="K125" s="286">
        <v>7</v>
      </c>
      <c r="L125" s="289">
        <v>0</v>
      </c>
      <c r="M125" s="290">
        <v>0</v>
      </c>
      <c r="N125" s="283">
        <v>0</v>
      </c>
      <c r="O125" s="279" t="s">
        <v>155</v>
      </c>
    </row>
    <row r="126" spans="1:15" x14ac:dyDescent="0.25">
      <c r="A126" s="291" t="s">
        <v>156</v>
      </c>
      <c r="B126" s="269">
        <f>SUM(C126:N126)</f>
        <v>34.46153846153846</v>
      </c>
      <c r="C126" s="292">
        <v>0</v>
      </c>
      <c r="D126" s="293">
        <v>0</v>
      </c>
      <c r="E126" s="294">
        <v>0</v>
      </c>
      <c r="F126" s="295">
        <v>0.92307692307692313</v>
      </c>
      <c r="G126" s="296">
        <v>3.2307692307692308</v>
      </c>
      <c r="H126" s="297">
        <v>5.615384615384615</v>
      </c>
      <c r="I126" s="298">
        <v>11.153846153846153</v>
      </c>
      <c r="J126" s="299">
        <v>9.4615384615384617</v>
      </c>
      <c r="K126" s="297">
        <v>3.7692307692307692</v>
      </c>
      <c r="L126" s="300">
        <v>0.30769230769230771</v>
      </c>
      <c r="M126" s="301">
        <v>0</v>
      </c>
      <c r="N126" s="294">
        <v>0</v>
      </c>
      <c r="O126" s="291" t="s">
        <v>156</v>
      </c>
    </row>
    <row r="127" spans="1:15" x14ac:dyDescent="0.25">
      <c r="A127" s="2" t="s">
        <v>157</v>
      </c>
      <c r="B127" s="18">
        <v>47</v>
      </c>
      <c r="C127" s="17">
        <v>0</v>
      </c>
      <c r="D127" s="19">
        <v>0</v>
      </c>
      <c r="E127" s="20">
        <v>0</v>
      </c>
      <c r="F127" s="21">
        <v>6</v>
      </c>
      <c r="G127" s="22">
        <v>7</v>
      </c>
      <c r="H127" s="23">
        <v>11</v>
      </c>
      <c r="I127" s="24">
        <v>26</v>
      </c>
      <c r="J127" s="25">
        <v>16</v>
      </c>
      <c r="K127" s="23">
        <v>9</v>
      </c>
      <c r="L127" s="26">
        <v>3</v>
      </c>
      <c r="M127" s="27">
        <v>0</v>
      </c>
      <c r="N127" s="20">
        <v>0</v>
      </c>
      <c r="O127" s="2" t="s">
        <v>157</v>
      </c>
    </row>
    <row r="128" spans="1:15" x14ac:dyDescent="0.25">
      <c r="A128" s="2" t="s">
        <v>86</v>
      </c>
      <c r="B128" s="18">
        <v>2006</v>
      </c>
      <c r="C128" s="17"/>
      <c r="D128" s="19"/>
      <c r="E128" s="20"/>
      <c r="F128" s="21">
        <v>2011</v>
      </c>
      <c r="G128" s="22">
        <v>2008</v>
      </c>
      <c r="H128" s="23">
        <v>2010</v>
      </c>
      <c r="I128" s="24">
        <v>2006</v>
      </c>
      <c r="J128" s="25">
        <v>2009</v>
      </c>
      <c r="K128" s="23">
        <v>2006</v>
      </c>
      <c r="L128" s="26">
        <v>2011</v>
      </c>
      <c r="M128" s="27"/>
      <c r="N128" s="20"/>
      <c r="O128" s="2" t="s">
        <v>86</v>
      </c>
    </row>
    <row r="129" spans="1:15" x14ac:dyDescent="0.25">
      <c r="A129" s="2" t="s">
        <v>158</v>
      </c>
      <c r="B129" s="18">
        <v>15</v>
      </c>
      <c r="C129" s="17">
        <v>0</v>
      </c>
      <c r="D129" s="19">
        <v>0</v>
      </c>
      <c r="E129" s="20">
        <v>0</v>
      </c>
      <c r="F129" s="21">
        <v>0</v>
      </c>
      <c r="G129" s="22">
        <v>0</v>
      </c>
      <c r="H129" s="23">
        <v>2</v>
      </c>
      <c r="I129" s="24">
        <v>4</v>
      </c>
      <c r="J129" s="25">
        <v>2</v>
      </c>
      <c r="K129" s="23">
        <v>0</v>
      </c>
      <c r="L129" s="26">
        <v>0</v>
      </c>
      <c r="M129" s="27">
        <v>0</v>
      </c>
      <c r="N129" s="20">
        <v>0</v>
      </c>
      <c r="O129" s="2" t="s">
        <v>158</v>
      </c>
    </row>
    <row r="130" spans="1:15" x14ac:dyDescent="0.25">
      <c r="A130" s="2" t="s">
        <v>86</v>
      </c>
      <c r="B130" s="18">
        <v>2007</v>
      </c>
      <c r="C130" s="17"/>
      <c r="D130" s="19"/>
      <c r="E130" s="20"/>
      <c r="F130" s="21">
        <v>2012</v>
      </c>
      <c r="G130" s="22">
        <v>2013</v>
      </c>
      <c r="H130" s="23">
        <v>2012</v>
      </c>
      <c r="I130" s="24">
        <v>2011</v>
      </c>
      <c r="J130" s="25">
        <v>2006</v>
      </c>
      <c r="K130" s="23">
        <v>2007</v>
      </c>
      <c r="L130" s="26">
        <v>2014</v>
      </c>
      <c r="M130" s="27"/>
      <c r="N130" s="20"/>
      <c r="O130" s="2" t="s">
        <v>86</v>
      </c>
    </row>
    <row r="131" spans="1:15" x14ac:dyDescent="0.25">
      <c r="A131" s="2" t="s">
        <v>159</v>
      </c>
      <c r="B131" s="102">
        <v>41774</v>
      </c>
      <c r="C131" s="17"/>
      <c r="D131" s="19"/>
      <c r="E131" s="20"/>
      <c r="F131" s="21"/>
      <c r="G131" s="22"/>
      <c r="H131" s="23"/>
      <c r="I131" s="24"/>
      <c r="J131" s="25"/>
      <c r="K131" s="23"/>
      <c r="L131" s="26"/>
      <c r="M131" s="27"/>
      <c r="N131" s="20"/>
      <c r="O131" s="2"/>
    </row>
    <row r="132" spans="1:15" x14ac:dyDescent="0.25">
      <c r="A132" s="2" t="s">
        <v>160</v>
      </c>
      <c r="B132" s="39">
        <v>39186</v>
      </c>
      <c r="C132" s="17"/>
      <c r="D132" s="19"/>
      <c r="E132" s="20"/>
      <c r="F132" s="21"/>
      <c r="G132" s="22"/>
      <c r="H132" s="23"/>
      <c r="I132" s="24"/>
      <c r="J132" s="25"/>
      <c r="K132" s="23"/>
      <c r="L132" s="26"/>
      <c r="M132" s="27"/>
      <c r="N132" s="20"/>
      <c r="O132" s="2"/>
    </row>
    <row r="133" spans="1:15" x14ac:dyDescent="0.25">
      <c r="A133" s="2" t="s">
        <v>161</v>
      </c>
      <c r="B133" s="39">
        <v>38876</v>
      </c>
      <c r="C133" s="17"/>
      <c r="D133" s="19"/>
      <c r="E133" s="20"/>
      <c r="F133" s="21"/>
      <c r="G133" s="22"/>
      <c r="H133" s="23"/>
      <c r="I133" s="24"/>
      <c r="J133" s="25"/>
      <c r="K133" s="23"/>
      <c r="L133" s="26"/>
      <c r="M133" s="27"/>
      <c r="N133" s="20"/>
      <c r="O133" s="2"/>
    </row>
    <row r="134" spans="1:15" x14ac:dyDescent="0.25">
      <c r="A134" s="2" t="s">
        <v>162</v>
      </c>
      <c r="B134" s="102">
        <v>41902</v>
      </c>
      <c r="C134" s="17"/>
      <c r="D134" s="19"/>
      <c r="E134" s="20"/>
      <c r="F134" s="21"/>
      <c r="G134" s="22"/>
      <c r="H134" s="23"/>
      <c r="I134" s="24"/>
      <c r="J134" s="25"/>
      <c r="K134" s="23"/>
      <c r="L134" s="26"/>
      <c r="M134" s="27"/>
      <c r="N134" s="20"/>
      <c r="O134" s="2"/>
    </row>
    <row r="135" spans="1:15" x14ac:dyDescent="0.25">
      <c r="A135" s="2" t="s">
        <v>163</v>
      </c>
      <c r="B135" s="39">
        <v>39299</v>
      </c>
      <c r="C135" s="17"/>
      <c r="D135" s="19"/>
      <c r="E135" s="20"/>
      <c r="F135" s="21"/>
      <c r="G135" s="22"/>
      <c r="H135" s="23"/>
      <c r="I135" s="24"/>
      <c r="J135" s="25"/>
      <c r="K135" s="23"/>
      <c r="L135" s="26"/>
      <c r="M135" s="27"/>
      <c r="N135" s="20"/>
      <c r="O135" s="2"/>
    </row>
    <row r="136" spans="1:15" ht="15.75" thickBot="1" x14ac:dyDescent="0.3">
      <c r="A136" s="103" t="s">
        <v>164</v>
      </c>
      <c r="B136" s="104">
        <v>37177</v>
      </c>
      <c r="C136" s="105"/>
      <c r="D136" s="106"/>
      <c r="E136" s="107"/>
      <c r="F136" s="108"/>
      <c r="G136" s="109"/>
      <c r="H136" s="110"/>
      <c r="I136" s="111"/>
      <c r="J136" s="112"/>
      <c r="K136" s="110"/>
      <c r="L136" s="113"/>
      <c r="M136" s="114"/>
      <c r="N136" s="107"/>
      <c r="O136" s="103"/>
    </row>
    <row r="137" spans="1:15" ht="15.75" thickTop="1" x14ac:dyDescent="0.25">
      <c r="A137" s="62" t="s">
        <v>386</v>
      </c>
      <c r="B137" s="63">
        <f>SUM(C137:N137)</f>
        <v>19</v>
      </c>
      <c r="C137" s="64">
        <v>0</v>
      </c>
      <c r="D137" s="65">
        <v>0</v>
      </c>
      <c r="E137" s="66">
        <v>0</v>
      </c>
      <c r="F137" s="67">
        <v>0</v>
      </c>
      <c r="G137" s="68">
        <v>1</v>
      </c>
      <c r="H137" s="69">
        <v>2</v>
      </c>
      <c r="I137" s="70">
        <v>10</v>
      </c>
      <c r="J137" s="71">
        <v>2</v>
      </c>
      <c r="K137" s="69">
        <v>4</v>
      </c>
      <c r="L137" s="72">
        <v>0</v>
      </c>
      <c r="M137" s="73">
        <v>0</v>
      </c>
      <c r="N137" s="66">
        <v>0</v>
      </c>
      <c r="O137" s="62" t="s">
        <v>386</v>
      </c>
    </row>
    <row r="138" spans="1:15" x14ac:dyDescent="0.25">
      <c r="A138" s="115" t="s">
        <v>156</v>
      </c>
      <c r="B138" s="116">
        <f>SUM(C138:N138)</f>
        <v>22.75</v>
      </c>
      <c r="C138" s="117">
        <v>0</v>
      </c>
      <c r="D138" s="118">
        <v>0</v>
      </c>
      <c r="E138" s="119">
        <v>0</v>
      </c>
      <c r="F138" s="120">
        <v>0</v>
      </c>
      <c r="G138" s="121">
        <v>1.25</v>
      </c>
      <c r="H138" s="122">
        <v>3</v>
      </c>
      <c r="I138" s="123">
        <v>5.5</v>
      </c>
      <c r="J138" s="124">
        <v>8.25</v>
      </c>
      <c r="K138" s="122">
        <v>4.75</v>
      </c>
      <c r="L138" s="125">
        <v>0</v>
      </c>
      <c r="M138" s="126">
        <v>0</v>
      </c>
      <c r="N138" s="119">
        <v>0</v>
      </c>
      <c r="O138" s="115" t="s">
        <v>156</v>
      </c>
    </row>
    <row r="139" spans="1:15" x14ac:dyDescent="0.25">
      <c r="A139" s="36" t="s">
        <v>157</v>
      </c>
      <c r="B139" s="141"/>
      <c r="C139" s="142">
        <v>0</v>
      </c>
      <c r="D139" s="143">
        <v>0</v>
      </c>
      <c r="E139" s="144">
        <v>0</v>
      </c>
      <c r="F139" s="145">
        <v>3</v>
      </c>
      <c r="G139" s="146">
        <v>8</v>
      </c>
      <c r="H139" s="147">
        <v>12</v>
      </c>
      <c r="I139" s="148">
        <v>21</v>
      </c>
      <c r="J139" s="149">
        <v>26</v>
      </c>
      <c r="K139" s="147">
        <v>13</v>
      </c>
      <c r="L139" s="150">
        <v>4</v>
      </c>
      <c r="M139" s="151"/>
      <c r="N139" s="144">
        <v>0</v>
      </c>
      <c r="O139" s="36" t="s">
        <v>157</v>
      </c>
    </row>
    <row r="140" spans="1:15" x14ac:dyDescent="0.25">
      <c r="A140" s="36" t="s">
        <v>86</v>
      </c>
      <c r="B140" s="141"/>
      <c r="C140" s="142"/>
      <c r="D140" s="143"/>
      <c r="E140" s="144"/>
      <c r="F140" s="145">
        <v>1945</v>
      </c>
      <c r="G140" s="146">
        <v>1945</v>
      </c>
      <c r="H140" s="147">
        <v>1976</v>
      </c>
      <c r="I140" s="148">
        <v>2006</v>
      </c>
      <c r="J140" s="149">
        <v>1947</v>
      </c>
      <c r="K140" s="147">
        <v>1959</v>
      </c>
      <c r="L140" s="150">
        <v>1959</v>
      </c>
      <c r="M140" s="151"/>
      <c r="N140" s="144"/>
      <c r="O140" s="36" t="s">
        <v>86</v>
      </c>
    </row>
    <row r="141" spans="1:15" x14ac:dyDescent="0.25">
      <c r="A141" s="36" t="s">
        <v>158</v>
      </c>
      <c r="B141" s="141"/>
      <c r="C141" s="142">
        <v>0</v>
      </c>
      <c r="D141" s="143">
        <v>0</v>
      </c>
      <c r="E141" s="144">
        <v>0</v>
      </c>
      <c r="F141" s="145">
        <v>0</v>
      </c>
      <c r="G141" s="146">
        <v>0</v>
      </c>
      <c r="H141" s="147">
        <v>0</v>
      </c>
      <c r="I141" s="148">
        <v>0</v>
      </c>
      <c r="J141" s="149">
        <v>0</v>
      </c>
      <c r="K141" s="147">
        <v>0</v>
      </c>
      <c r="L141" s="150">
        <v>0</v>
      </c>
      <c r="M141" s="151"/>
      <c r="N141" s="144">
        <v>0</v>
      </c>
      <c r="O141" s="36" t="s">
        <v>158</v>
      </c>
    </row>
    <row r="142" spans="1:15" x14ac:dyDescent="0.25">
      <c r="A142" s="152" t="s">
        <v>86</v>
      </c>
      <c r="B142" s="141"/>
      <c r="C142" s="142"/>
      <c r="D142" s="143"/>
      <c r="E142" s="144"/>
      <c r="F142" s="145">
        <v>2007</v>
      </c>
      <c r="G142" s="146">
        <v>2013</v>
      </c>
      <c r="H142" s="147" t="s">
        <v>99</v>
      </c>
      <c r="I142" s="148" t="s">
        <v>99</v>
      </c>
      <c r="J142" s="149">
        <v>2006</v>
      </c>
      <c r="K142" s="147">
        <v>2007</v>
      </c>
      <c r="L142" s="150">
        <v>2014</v>
      </c>
      <c r="M142" s="151"/>
      <c r="N142" s="144"/>
      <c r="O142" s="152" t="s">
        <v>86</v>
      </c>
    </row>
    <row r="143" spans="1:15" x14ac:dyDescent="0.25">
      <c r="A143" s="15" t="s">
        <v>166</v>
      </c>
      <c r="B143" s="16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 t="s">
        <v>166</v>
      </c>
    </row>
    <row r="144" spans="1:15" x14ac:dyDescent="0.25">
      <c r="A144" s="279" t="s">
        <v>167</v>
      </c>
      <c r="B144" s="280">
        <f>SUM(C144:N144)</f>
        <v>5</v>
      </c>
      <c r="C144" s="281">
        <v>0</v>
      </c>
      <c r="D144" s="282">
        <v>0</v>
      </c>
      <c r="E144" s="283">
        <v>0</v>
      </c>
      <c r="F144" s="284">
        <v>0</v>
      </c>
      <c r="G144" s="285">
        <v>0</v>
      </c>
      <c r="H144" s="286">
        <v>0</v>
      </c>
      <c r="I144" s="287">
        <v>5</v>
      </c>
      <c r="J144" s="288">
        <v>0</v>
      </c>
      <c r="K144" s="286">
        <v>0</v>
      </c>
      <c r="L144" s="289">
        <v>0</v>
      </c>
      <c r="M144" s="290">
        <v>0</v>
      </c>
      <c r="N144" s="283">
        <v>0</v>
      </c>
      <c r="O144" s="279" t="s">
        <v>167</v>
      </c>
    </row>
    <row r="145" spans="1:15" x14ac:dyDescent="0.25">
      <c r="A145" s="291" t="s">
        <v>168</v>
      </c>
      <c r="B145" s="269">
        <f>SUM(C145:N145)</f>
        <v>7.5384615384615383</v>
      </c>
      <c r="C145" s="292">
        <v>0</v>
      </c>
      <c r="D145" s="293">
        <v>0</v>
      </c>
      <c r="E145" s="294">
        <v>0</v>
      </c>
      <c r="F145" s="295">
        <v>0</v>
      </c>
      <c r="G145" s="296">
        <v>7.6923076923076927E-2</v>
      </c>
      <c r="H145" s="297">
        <v>1.4615384615384615</v>
      </c>
      <c r="I145" s="298">
        <v>2.9230769230769229</v>
      </c>
      <c r="J145" s="299">
        <v>2.5384615384615383</v>
      </c>
      <c r="K145" s="297">
        <v>0.53846153846153844</v>
      </c>
      <c r="L145" s="300">
        <v>0</v>
      </c>
      <c r="M145" s="301">
        <v>0</v>
      </c>
      <c r="N145" s="294">
        <v>0</v>
      </c>
      <c r="O145" s="291" t="s">
        <v>168</v>
      </c>
    </row>
    <row r="146" spans="1:15" x14ac:dyDescent="0.25">
      <c r="A146" s="2" t="s">
        <v>169</v>
      </c>
      <c r="B146" s="18">
        <v>16</v>
      </c>
      <c r="C146" s="17">
        <v>0</v>
      </c>
      <c r="D146" s="19">
        <v>0</v>
      </c>
      <c r="E146" s="20">
        <v>0</v>
      </c>
      <c r="F146" s="21">
        <v>0</v>
      </c>
      <c r="G146" s="22">
        <v>1</v>
      </c>
      <c r="H146" s="23">
        <v>4</v>
      </c>
      <c r="I146" s="24">
        <v>13</v>
      </c>
      <c r="J146" s="25">
        <v>10</v>
      </c>
      <c r="K146" s="23">
        <v>2</v>
      </c>
      <c r="L146" s="26">
        <v>0</v>
      </c>
      <c r="M146" s="27">
        <v>0</v>
      </c>
      <c r="N146" s="20">
        <v>0</v>
      </c>
      <c r="O146" s="2" t="s">
        <v>169</v>
      </c>
    </row>
    <row r="147" spans="1:15" x14ac:dyDescent="0.25">
      <c r="A147" s="2" t="s">
        <v>86</v>
      </c>
      <c r="B147" s="18">
        <v>2006</v>
      </c>
      <c r="C147" s="17"/>
      <c r="D147" s="19"/>
      <c r="E147" s="20"/>
      <c r="F147" s="21"/>
      <c r="G147" s="22">
        <v>2005</v>
      </c>
      <c r="H147" s="23">
        <v>2005</v>
      </c>
      <c r="I147" s="24">
        <v>2006</v>
      </c>
      <c r="J147" s="25">
        <v>2003</v>
      </c>
      <c r="K147" s="23">
        <v>2013</v>
      </c>
      <c r="L147" s="26"/>
      <c r="M147" s="27"/>
      <c r="N147" s="20"/>
      <c r="O147" s="2" t="s">
        <v>86</v>
      </c>
    </row>
    <row r="148" spans="1:15" x14ac:dyDescent="0.25">
      <c r="A148" s="2" t="s">
        <v>170</v>
      </c>
      <c r="B148" s="18">
        <v>2</v>
      </c>
      <c r="C148" s="17">
        <v>0</v>
      </c>
      <c r="D148" s="19">
        <v>0</v>
      </c>
      <c r="E148" s="20">
        <v>0</v>
      </c>
      <c r="F148" s="21">
        <v>0</v>
      </c>
      <c r="G148" s="22">
        <v>0</v>
      </c>
      <c r="H148" s="23">
        <v>0</v>
      </c>
      <c r="I148" s="24">
        <v>0</v>
      </c>
      <c r="J148" s="25">
        <v>0</v>
      </c>
      <c r="K148" s="23">
        <v>0</v>
      </c>
      <c r="L148" s="26">
        <v>0</v>
      </c>
      <c r="M148" s="27">
        <v>0</v>
      </c>
      <c r="N148" s="20">
        <v>0</v>
      </c>
      <c r="O148" s="2" t="s">
        <v>170</v>
      </c>
    </row>
    <row r="149" spans="1:15" x14ac:dyDescent="0.25">
      <c r="A149" s="128" t="s">
        <v>86</v>
      </c>
      <c r="B149" s="89">
        <v>2007</v>
      </c>
      <c r="C149" s="90"/>
      <c r="D149" s="91"/>
      <c r="E149" s="92"/>
      <c r="F149" s="93"/>
      <c r="G149" s="94">
        <v>2013</v>
      </c>
      <c r="H149" s="95">
        <v>2014</v>
      </c>
      <c r="I149" s="96">
        <v>2005</v>
      </c>
      <c r="J149" s="97">
        <v>2014</v>
      </c>
      <c r="K149" s="95">
        <v>2014</v>
      </c>
      <c r="L149" s="98"/>
      <c r="M149" s="99"/>
      <c r="N149" s="92"/>
      <c r="O149" s="128" t="s">
        <v>86</v>
      </c>
    </row>
    <row r="150" spans="1:15" x14ac:dyDescent="0.25">
      <c r="A150" s="2" t="s">
        <v>171</v>
      </c>
      <c r="B150" s="102">
        <v>41837</v>
      </c>
      <c r="C150" s="17"/>
      <c r="D150" s="19"/>
      <c r="E150" s="20"/>
      <c r="F150" s="21"/>
      <c r="G150" s="22"/>
      <c r="H150" s="23"/>
      <c r="I150" s="24"/>
      <c r="J150" s="25"/>
      <c r="K150" s="23"/>
      <c r="L150" s="26"/>
      <c r="M150" s="27"/>
      <c r="N150" s="20"/>
      <c r="O150" s="2"/>
    </row>
    <row r="151" spans="1:15" x14ac:dyDescent="0.25">
      <c r="A151" s="2" t="s">
        <v>172</v>
      </c>
      <c r="B151" s="39">
        <v>38499</v>
      </c>
      <c r="C151" s="17"/>
      <c r="D151" s="19"/>
      <c r="E151" s="20"/>
      <c r="F151" s="21"/>
      <c r="G151" s="22"/>
      <c r="H151" s="23"/>
      <c r="I151" s="24"/>
      <c r="J151" s="25"/>
      <c r="K151" s="23"/>
      <c r="L151" s="26"/>
      <c r="M151" s="27"/>
      <c r="N151" s="20"/>
      <c r="O151" s="2"/>
    </row>
    <row r="152" spans="1:15" x14ac:dyDescent="0.25">
      <c r="A152" s="2" t="s">
        <v>173</v>
      </c>
      <c r="B152" s="39">
        <v>39657</v>
      </c>
      <c r="C152" s="17"/>
      <c r="D152" s="19"/>
      <c r="E152" s="20"/>
      <c r="F152" s="21"/>
      <c r="G152" s="22"/>
      <c r="H152" s="23"/>
      <c r="I152" s="24"/>
      <c r="J152" s="25"/>
      <c r="K152" s="23"/>
      <c r="L152" s="26"/>
      <c r="M152" s="27"/>
      <c r="N152" s="20"/>
      <c r="O152" s="2"/>
    </row>
    <row r="153" spans="1:15" x14ac:dyDescent="0.25">
      <c r="A153" s="2" t="s">
        <v>174</v>
      </c>
      <c r="B153" s="102">
        <v>41844</v>
      </c>
      <c r="C153" s="17"/>
      <c r="D153" s="19"/>
      <c r="E153" s="20"/>
      <c r="F153" s="21"/>
      <c r="G153" s="22"/>
      <c r="H153" s="23"/>
      <c r="I153" s="24"/>
      <c r="J153" s="25"/>
      <c r="K153" s="23"/>
      <c r="L153" s="26"/>
      <c r="M153" s="27"/>
      <c r="N153" s="20"/>
      <c r="O153" s="2"/>
    </row>
    <row r="154" spans="1:15" x14ac:dyDescent="0.25">
      <c r="A154" s="2" t="s">
        <v>175</v>
      </c>
      <c r="B154" s="39">
        <v>40379</v>
      </c>
      <c r="C154" s="17"/>
      <c r="D154" s="19"/>
      <c r="E154" s="20"/>
      <c r="F154" s="21"/>
      <c r="G154" s="22"/>
      <c r="H154" s="23"/>
      <c r="I154" s="24"/>
      <c r="J154" s="25"/>
      <c r="K154" s="23"/>
      <c r="L154" s="26"/>
      <c r="M154" s="27"/>
      <c r="N154" s="20"/>
      <c r="O154" s="2"/>
    </row>
    <row r="155" spans="1:15" ht="15.75" thickBot="1" x14ac:dyDescent="0.3">
      <c r="A155" s="103" t="s">
        <v>176</v>
      </c>
      <c r="B155" s="104">
        <v>37885</v>
      </c>
      <c r="C155" s="105"/>
      <c r="D155" s="106"/>
      <c r="E155" s="107"/>
      <c r="F155" s="108"/>
      <c r="G155" s="109"/>
      <c r="H155" s="110"/>
      <c r="I155" s="111"/>
      <c r="J155" s="112"/>
      <c r="K155" s="110"/>
      <c r="L155" s="113"/>
      <c r="M155" s="114"/>
      <c r="N155" s="107"/>
      <c r="O155" s="103"/>
    </row>
    <row r="156" spans="1:15" ht="15.75" thickTop="1" x14ac:dyDescent="0.25">
      <c r="A156" s="62" t="s">
        <v>177</v>
      </c>
      <c r="B156" s="63">
        <f>SUM(C156:N156)</f>
        <v>1</v>
      </c>
      <c r="C156" s="64">
        <v>0</v>
      </c>
      <c r="D156" s="65">
        <v>0</v>
      </c>
      <c r="E156" s="66">
        <v>0</v>
      </c>
      <c r="F156" s="67">
        <v>0</v>
      </c>
      <c r="G156" s="68">
        <v>0</v>
      </c>
      <c r="H156" s="69">
        <v>0</v>
      </c>
      <c r="I156" s="70">
        <v>1</v>
      </c>
      <c r="J156" s="71">
        <v>0</v>
      </c>
      <c r="K156" s="69">
        <v>0</v>
      </c>
      <c r="L156" s="72">
        <v>0</v>
      </c>
      <c r="M156" s="73">
        <v>0</v>
      </c>
      <c r="N156" s="66">
        <v>0</v>
      </c>
      <c r="O156" s="62" t="s">
        <v>177</v>
      </c>
    </row>
    <row r="157" spans="1:15" x14ac:dyDescent="0.25">
      <c r="A157" s="2" t="s">
        <v>168</v>
      </c>
      <c r="B157" s="18">
        <f>SUM(C157:N157)</f>
        <v>3</v>
      </c>
      <c r="C157" s="17">
        <v>0</v>
      </c>
      <c r="D157" s="19">
        <v>0</v>
      </c>
      <c r="E157" s="20">
        <v>0</v>
      </c>
      <c r="F157" s="21">
        <v>0</v>
      </c>
      <c r="G157" s="22">
        <v>0</v>
      </c>
      <c r="H157" s="23">
        <v>1</v>
      </c>
      <c r="I157" s="24">
        <v>1</v>
      </c>
      <c r="J157" s="25">
        <v>1</v>
      </c>
      <c r="K157" s="23">
        <v>0</v>
      </c>
      <c r="L157" s="26">
        <v>0</v>
      </c>
      <c r="M157" s="27">
        <v>0</v>
      </c>
      <c r="N157" s="20">
        <v>0</v>
      </c>
      <c r="O157" s="2" t="s">
        <v>168</v>
      </c>
    </row>
    <row r="158" spans="1:15" x14ac:dyDescent="0.25">
      <c r="A158" s="2" t="s">
        <v>169</v>
      </c>
      <c r="B158" s="16"/>
      <c r="C158" s="17">
        <v>0</v>
      </c>
      <c r="D158" s="19">
        <v>0</v>
      </c>
      <c r="E158" s="20">
        <v>0</v>
      </c>
      <c r="F158" s="21">
        <v>0</v>
      </c>
      <c r="G158" s="22">
        <v>4</v>
      </c>
      <c r="H158" s="23">
        <v>7</v>
      </c>
      <c r="I158" s="24">
        <v>7</v>
      </c>
      <c r="J158" s="25">
        <v>9</v>
      </c>
      <c r="K158" s="23">
        <v>3</v>
      </c>
      <c r="L158" s="26">
        <v>0</v>
      </c>
      <c r="M158" s="27">
        <v>0</v>
      </c>
      <c r="N158" s="20">
        <v>0</v>
      </c>
      <c r="O158" s="2" t="s">
        <v>169</v>
      </c>
    </row>
    <row r="159" spans="1:15" x14ac:dyDescent="0.25">
      <c r="A159" s="2" t="s">
        <v>86</v>
      </c>
      <c r="B159" s="16"/>
      <c r="C159" s="17"/>
      <c r="D159" s="19"/>
      <c r="E159" s="20"/>
      <c r="F159" s="21"/>
      <c r="G159" s="22">
        <v>1947</v>
      </c>
      <c r="H159" s="23">
        <v>1976</v>
      </c>
      <c r="I159" s="24">
        <v>2006</v>
      </c>
      <c r="J159" s="25">
        <v>1947</v>
      </c>
      <c r="K159" s="23">
        <v>1961</v>
      </c>
      <c r="L159" s="26"/>
      <c r="M159" s="27"/>
      <c r="N159" s="20"/>
      <c r="O159" s="2" t="s">
        <v>86</v>
      </c>
    </row>
    <row r="160" spans="1:15" x14ac:dyDescent="0.25">
      <c r="A160" s="2" t="s">
        <v>170</v>
      </c>
      <c r="B160" s="16"/>
      <c r="C160" s="17">
        <v>0</v>
      </c>
      <c r="D160" s="19">
        <v>0</v>
      </c>
      <c r="E160" s="20">
        <v>0</v>
      </c>
      <c r="F160" s="21">
        <v>0</v>
      </c>
      <c r="G160" s="22">
        <v>0</v>
      </c>
      <c r="H160" s="23">
        <v>0</v>
      </c>
      <c r="I160" s="24">
        <v>0</v>
      </c>
      <c r="J160" s="25">
        <v>0</v>
      </c>
      <c r="K160" s="23">
        <v>0</v>
      </c>
      <c r="L160" s="26">
        <v>0</v>
      </c>
      <c r="M160" s="27">
        <v>0</v>
      </c>
      <c r="N160" s="20">
        <v>0</v>
      </c>
      <c r="O160" s="2" t="s">
        <v>170</v>
      </c>
    </row>
    <row r="161" spans="1:15" x14ac:dyDescent="0.25">
      <c r="A161" s="128" t="s">
        <v>86</v>
      </c>
      <c r="B161" s="16"/>
      <c r="C161" s="17"/>
      <c r="D161" s="19"/>
      <c r="E161" s="20"/>
      <c r="F161" s="21"/>
      <c r="G161" s="22">
        <v>2013</v>
      </c>
      <c r="H161" s="23">
        <v>2014</v>
      </c>
      <c r="I161" s="24">
        <v>2004</v>
      </c>
      <c r="J161" s="25">
        <v>2014</v>
      </c>
      <c r="K161" s="23">
        <v>2014</v>
      </c>
      <c r="L161" s="26"/>
      <c r="M161" s="27"/>
      <c r="N161" s="20"/>
      <c r="O161" s="128" t="s">
        <v>86</v>
      </c>
    </row>
    <row r="162" spans="1:15" x14ac:dyDescent="0.25">
      <c r="A162" s="15" t="s">
        <v>178</v>
      </c>
      <c r="B162" s="16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 t="s">
        <v>178</v>
      </c>
    </row>
    <row r="163" spans="1:15" x14ac:dyDescent="0.25">
      <c r="A163" s="279" t="s">
        <v>179</v>
      </c>
      <c r="B163" s="280">
        <f>SUM(C163:N163)</f>
        <v>768.59999999999991</v>
      </c>
      <c r="C163" s="281">
        <v>96</v>
      </c>
      <c r="D163" s="282">
        <v>82.2</v>
      </c>
      <c r="E163" s="283">
        <v>25.6</v>
      </c>
      <c r="F163" s="284">
        <v>27.4</v>
      </c>
      <c r="G163" s="285">
        <v>81.2</v>
      </c>
      <c r="H163" s="286">
        <v>53</v>
      </c>
      <c r="I163" s="287">
        <v>68</v>
      </c>
      <c r="J163" s="288">
        <v>123.6</v>
      </c>
      <c r="K163" s="286">
        <v>15.4</v>
      </c>
      <c r="L163" s="289">
        <v>47.8</v>
      </c>
      <c r="M163" s="290">
        <v>46.4</v>
      </c>
      <c r="N163" s="283">
        <v>102</v>
      </c>
      <c r="O163" s="279" t="s">
        <v>179</v>
      </c>
    </row>
    <row r="164" spans="1:15" x14ac:dyDescent="0.25">
      <c r="A164" s="291" t="s">
        <v>180</v>
      </c>
      <c r="B164" s="269">
        <f>SUM(C164:N164)</f>
        <v>801.84769230769223</v>
      </c>
      <c r="C164" s="292">
        <v>56.015384615384619</v>
      </c>
      <c r="D164" s="293">
        <v>56.292307692307688</v>
      </c>
      <c r="E164" s="294">
        <v>64.138461538461542</v>
      </c>
      <c r="F164" s="295">
        <v>43.753846153846162</v>
      </c>
      <c r="G164" s="296">
        <v>58.593846153846158</v>
      </c>
      <c r="H164" s="297">
        <v>56.193846153846152</v>
      </c>
      <c r="I164" s="302">
        <v>83.924615384615365</v>
      </c>
      <c r="J164" s="299">
        <v>88.076923076923066</v>
      </c>
      <c r="K164" s="297">
        <v>55.486153846153847</v>
      </c>
      <c r="L164" s="300">
        <v>71.024615384615373</v>
      </c>
      <c r="M164" s="301">
        <v>83.723076923076931</v>
      </c>
      <c r="N164" s="294">
        <v>84.624615384615382</v>
      </c>
      <c r="O164" s="291" t="s">
        <v>180</v>
      </c>
    </row>
    <row r="165" spans="1:15" x14ac:dyDescent="0.25">
      <c r="A165" s="2" t="s">
        <v>28</v>
      </c>
      <c r="B165" s="18">
        <f t="shared" ref="B165:N165" si="10">INT((B163-B164)*10000/B164)/100</f>
        <v>-4.1500000000000004</v>
      </c>
      <c r="C165" s="17">
        <f t="shared" si="10"/>
        <v>71.38</v>
      </c>
      <c r="D165" s="19">
        <f t="shared" si="10"/>
        <v>46.02</v>
      </c>
      <c r="E165" s="20">
        <f t="shared" si="10"/>
        <v>-60.09</v>
      </c>
      <c r="F165" s="21">
        <f t="shared" si="10"/>
        <v>-37.380000000000003</v>
      </c>
      <c r="G165" s="22">
        <f t="shared" si="10"/>
        <v>38.58</v>
      </c>
      <c r="H165" s="23">
        <f t="shared" si="10"/>
        <v>-5.69</v>
      </c>
      <c r="I165" s="24">
        <f t="shared" si="10"/>
        <v>-18.98</v>
      </c>
      <c r="J165" s="25">
        <f t="shared" si="10"/>
        <v>40.33</v>
      </c>
      <c r="K165" s="23">
        <f t="shared" si="10"/>
        <v>-72.25</v>
      </c>
      <c r="L165" s="26">
        <f t="shared" si="10"/>
        <v>-32.700000000000003</v>
      </c>
      <c r="M165" s="27">
        <f t="shared" si="10"/>
        <v>-44.58</v>
      </c>
      <c r="N165" s="20">
        <f t="shared" si="10"/>
        <v>20.53</v>
      </c>
      <c r="O165" s="2" t="s">
        <v>28</v>
      </c>
    </row>
    <row r="166" spans="1:15" x14ac:dyDescent="0.25">
      <c r="A166" s="2" t="s">
        <v>181</v>
      </c>
      <c r="B166" s="18">
        <v>1180</v>
      </c>
      <c r="C166" s="17">
        <v>97</v>
      </c>
      <c r="D166" s="19">
        <v>135.5</v>
      </c>
      <c r="E166" s="20">
        <v>185</v>
      </c>
      <c r="F166" s="21">
        <v>182.5</v>
      </c>
      <c r="G166" s="22">
        <v>128</v>
      </c>
      <c r="H166" s="23">
        <v>107</v>
      </c>
      <c r="I166" s="24">
        <v>144.6</v>
      </c>
      <c r="J166" s="25">
        <v>164.5</v>
      </c>
      <c r="K166" s="23">
        <v>144.5</v>
      </c>
      <c r="L166" s="26">
        <v>162.19999999999999</v>
      </c>
      <c r="M166" s="27">
        <v>175</v>
      </c>
      <c r="N166" s="20">
        <v>130.5</v>
      </c>
      <c r="O166" s="2" t="s">
        <v>181</v>
      </c>
    </row>
    <row r="167" spans="1:15" x14ac:dyDescent="0.25">
      <c r="A167" s="2" t="s">
        <v>86</v>
      </c>
      <c r="B167" s="18">
        <v>2001</v>
      </c>
      <c r="C167" s="17">
        <v>2001</v>
      </c>
      <c r="D167" s="19">
        <v>2002</v>
      </c>
      <c r="E167" s="20">
        <v>2001</v>
      </c>
      <c r="F167" s="21">
        <v>2001</v>
      </c>
      <c r="G167" s="22">
        <v>2006</v>
      </c>
      <c r="H167" s="23">
        <v>2007</v>
      </c>
      <c r="I167" s="24">
        <v>2012</v>
      </c>
      <c r="J167" s="25">
        <v>2002</v>
      </c>
      <c r="K167" s="23">
        <v>2001</v>
      </c>
      <c r="L167" s="26">
        <v>2012</v>
      </c>
      <c r="M167" s="27">
        <v>2002</v>
      </c>
      <c r="N167" s="20">
        <v>2002</v>
      </c>
      <c r="O167" s="2" t="s">
        <v>86</v>
      </c>
    </row>
    <row r="168" spans="1:15" x14ac:dyDescent="0.25">
      <c r="A168" s="2" t="s">
        <v>182</v>
      </c>
      <c r="B168" s="18">
        <v>529</v>
      </c>
      <c r="C168" s="17">
        <v>32</v>
      </c>
      <c r="D168" s="19">
        <v>5.6</v>
      </c>
      <c r="E168" s="20">
        <v>19</v>
      </c>
      <c r="F168" s="21">
        <v>10</v>
      </c>
      <c r="G168" s="22">
        <v>9.6</v>
      </c>
      <c r="H168" s="23">
        <v>23.5</v>
      </c>
      <c r="I168" s="24">
        <v>36.6</v>
      </c>
      <c r="J168" s="25">
        <v>9.4</v>
      </c>
      <c r="K168" s="23">
        <v>7</v>
      </c>
      <c r="L168" s="26">
        <v>35.799999999999997</v>
      </c>
      <c r="M168" s="27">
        <v>28.2</v>
      </c>
      <c r="N168" s="20">
        <v>28</v>
      </c>
      <c r="O168" s="2" t="s">
        <v>182</v>
      </c>
    </row>
    <row r="169" spans="1:15" ht="15.75" thickBot="1" x14ac:dyDescent="0.3">
      <c r="A169" s="128" t="s">
        <v>86</v>
      </c>
      <c r="B169" s="89">
        <v>2003</v>
      </c>
      <c r="C169" s="90">
        <v>2007</v>
      </c>
      <c r="D169" s="91">
        <v>2012</v>
      </c>
      <c r="E169" s="92">
        <v>2003</v>
      </c>
      <c r="F169" s="93">
        <v>2007</v>
      </c>
      <c r="G169" s="94">
        <v>2011</v>
      </c>
      <c r="H169" s="95">
        <v>2001</v>
      </c>
      <c r="I169" s="96">
        <v>2013</v>
      </c>
      <c r="J169" s="97">
        <v>2009</v>
      </c>
      <c r="K169" s="95">
        <v>2003</v>
      </c>
      <c r="L169" s="98">
        <v>2011</v>
      </c>
      <c r="M169" s="99">
        <v>2011</v>
      </c>
      <c r="N169" s="92">
        <v>2010</v>
      </c>
      <c r="O169" s="128" t="s">
        <v>86</v>
      </c>
    </row>
    <row r="170" spans="1:15" ht="15.75" thickTop="1" x14ac:dyDescent="0.25">
      <c r="A170" s="62" t="s">
        <v>183</v>
      </c>
      <c r="B170" s="63">
        <f>SUM(C170:N170)</f>
        <v>914.89999999999986</v>
      </c>
      <c r="C170" s="64">
        <v>103.7</v>
      </c>
      <c r="D170" s="65">
        <v>99</v>
      </c>
      <c r="E170" s="66">
        <v>31.5</v>
      </c>
      <c r="F170" s="67">
        <v>38.799999999999997</v>
      </c>
      <c r="G170" s="68">
        <v>93.4</v>
      </c>
      <c r="H170" s="69">
        <v>48.8</v>
      </c>
      <c r="I170" s="70">
        <v>98.2</v>
      </c>
      <c r="J170" s="71">
        <v>155.4</v>
      </c>
      <c r="K170" s="69">
        <v>44.9</v>
      </c>
      <c r="L170" s="72">
        <v>49.1</v>
      </c>
      <c r="M170" s="73">
        <v>49.3</v>
      </c>
      <c r="N170" s="66">
        <v>102.8</v>
      </c>
      <c r="O170" s="62" t="s">
        <v>183</v>
      </c>
    </row>
    <row r="171" spans="1:15" x14ac:dyDescent="0.25">
      <c r="A171" s="2" t="s">
        <v>184</v>
      </c>
      <c r="B171" s="18">
        <v>748</v>
      </c>
      <c r="C171" s="17">
        <v>60</v>
      </c>
      <c r="D171" s="19">
        <v>49.4</v>
      </c>
      <c r="E171" s="20">
        <v>49.1</v>
      </c>
      <c r="F171" s="21">
        <v>50.6</v>
      </c>
      <c r="G171" s="22">
        <v>55.2</v>
      </c>
      <c r="H171" s="23">
        <v>64.5</v>
      </c>
      <c r="I171" s="24">
        <v>55.1</v>
      </c>
      <c r="J171" s="25">
        <v>66.900000000000006</v>
      </c>
      <c r="K171" s="23">
        <v>75</v>
      </c>
      <c r="L171" s="26">
        <v>71.3</v>
      </c>
      <c r="M171" s="27">
        <v>77.2</v>
      </c>
      <c r="N171" s="20">
        <v>73.7</v>
      </c>
      <c r="O171" s="2" t="s">
        <v>184</v>
      </c>
    </row>
    <row r="172" spans="1:15" x14ac:dyDescent="0.25">
      <c r="A172" s="2" t="s">
        <v>28</v>
      </c>
      <c r="B172" s="18">
        <f t="shared" ref="B172:N172" si="11">INT((B170-B171)*10000/B171)/100</f>
        <v>22.31</v>
      </c>
      <c r="C172" s="17">
        <f t="shared" si="11"/>
        <v>72.83</v>
      </c>
      <c r="D172" s="19">
        <f t="shared" si="11"/>
        <v>100.4</v>
      </c>
      <c r="E172" s="20">
        <f t="shared" si="11"/>
        <v>-35.85</v>
      </c>
      <c r="F172" s="21">
        <f t="shared" si="11"/>
        <v>-23.33</v>
      </c>
      <c r="G172" s="22">
        <f t="shared" si="11"/>
        <v>69.2</v>
      </c>
      <c r="H172" s="23">
        <f t="shared" si="11"/>
        <v>-24.35</v>
      </c>
      <c r="I172" s="24">
        <f t="shared" si="11"/>
        <v>78.22</v>
      </c>
      <c r="J172" s="25">
        <f t="shared" si="11"/>
        <v>132.28</v>
      </c>
      <c r="K172" s="23">
        <f t="shared" si="11"/>
        <v>-40.14</v>
      </c>
      <c r="L172" s="26">
        <f t="shared" si="11"/>
        <v>-31.14</v>
      </c>
      <c r="M172" s="27">
        <f t="shared" si="11"/>
        <v>-36.14</v>
      </c>
      <c r="N172" s="20">
        <f t="shared" si="11"/>
        <v>39.479999999999997</v>
      </c>
      <c r="O172" s="2" t="s">
        <v>28</v>
      </c>
    </row>
    <row r="173" spans="1:15" x14ac:dyDescent="0.25">
      <c r="A173" s="2" t="s">
        <v>181</v>
      </c>
      <c r="B173" s="16"/>
      <c r="C173" s="17">
        <v>145</v>
      </c>
      <c r="D173" s="19">
        <v>132</v>
      </c>
      <c r="E173" s="20">
        <v>169</v>
      </c>
      <c r="F173" s="21">
        <v>148</v>
      </c>
      <c r="G173" s="22">
        <v>114</v>
      </c>
      <c r="H173" s="23">
        <v>150</v>
      </c>
      <c r="I173" s="24">
        <v>135.69999999999999</v>
      </c>
      <c r="J173" s="25">
        <v>174</v>
      </c>
      <c r="K173" s="23">
        <v>171</v>
      </c>
      <c r="L173" s="26">
        <v>216</v>
      </c>
      <c r="M173" s="27">
        <v>169</v>
      </c>
      <c r="N173" s="20">
        <v>204</v>
      </c>
      <c r="O173" s="2" t="s">
        <v>181</v>
      </c>
    </row>
    <row r="174" spans="1:15" x14ac:dyDescent="0.25">
      <c r="A174" s="2" t="s">
        <v>86</v>
      </c>
      <c r="B174" s="16"/>
      <c r="C174" s="17">
        <v>1995</v>
      </c>
      <c r="D174" s="19">
        <v>1957</v>
      </c>
      <c r="E174" s="20">
        <v>2001</v>
      </c>
      <c r="F174" s="21">
        <v>2000</v>
      </c>
      <c r="G174" s="22">
        <v>1945</v>
      </c>
      <c r="H174" s="23">
        <v>2003</v>
      </c>
      <c r="I174" s="24">
        <v>2012</v>
      </c>
      <c r="J174" s="25">
        <v>1945</v>
      </c>
      <c r="K174" s="23">
        <v>1958</v>
      </c>
      <c r="L174" s="26">
        <v>2000</v>
      </c>
      <c r="M174" s="27">
        <v>2000</v>
      </c>
      <c r="N174" s="20">
        <v>1965</v>
      </c>
      <c r="O174" s="2" t="s">
        <v>86</v>
      </c>
    </row>
    <row r="175" spans="1:15" x14ac:dyDescent="0.25">
      <c r="A175" s="2" t="s">
        <v>182</v>
      </c>
      <c r="B175" s="16"/>
      <c r="C175" s="17">
        <v>3</v>
      </c>
      <c r="D175" s="19">
        <v>2</v>
      </c>
      <c r="E175" s="20">
        <v>3</v>
      </c>
      <c r="F175" s="21">
        <v>6</v>
      </c>
      <c r="G175" s="22">
        <v>9</v>
      </c>
      <c r="H175" s="23">
        <v>3</v>
      </c>
      <c r="I175" s="24">
        <v>12</v>
      </c>
      <c r="J175" s="25">
        <v>9</v>
      </c>
      <c r="K175" s="23">
        <v>2</v>
      </c>
      <c r="L175" s="26">
        <v>5</v>
      </c>
      <c r="M175" s="27">
        <v>8</v>
      </c>
      <c r="N175" s="20">
        <v>9</v>
      </c>
      <c r="O175" s="2" t="s">
        <v>182</v>
      </c>
    </row>
    <row r="176" spans="1:15" x14ac:dyDescent="0.25">
      <c r="A176" s="128" t="s">
        <v>86</v>
      </c>
      <c r="B176" s="16"/>
      <c r="C176" s="17">
        <v>1997</v>
      </c>
      <c r="D176" s="19">
        <v>1959</v>
      </c>
      <c r="E176" s="20">
        <v>1953</v>
      </c>
      <c r="F176" s="21">
        <v>2007</v>
      </c>
      <c r="G176" s="22">
        <v>1989</v>
      </c>
      <c r="H176" s="23">
        <v>1976</v>
      </c>
      <c r="I176" s="24">
        <v>1982</v>
      </c>
      <c r="J176" s="25">
        <v>1991</v>
      </c>
      <c r="K176" s="23">
        <v>1959</v>
      </c>
      <c r="L176" s="26">
        <v>1969</v>
      </c>
      <c r="M176" s="27">
        <v>1955</v>
      </c>
      <c r="N176" s="20">
        <v>1971</v>
      </c>
      <c r="O176" s="128" t="s">
        <v>86</v>
      </c>
    </row>
    <row r="177" spans="1:15" x14ac:dyDescent="0.25">
      <c r="A177" s="15" t="s">
        <v>185</v>
      </c>
      <c r="B177" s="16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 t="s">
        <v>185</v>
      </c>
    </row>
    <row r="178" spans="1:15" s="406" customFormat="1" x14ac:dyDescent="0.25">
      <c r="A178" s="3" t="s">
        <v>186</v>
      </c>
      <c r="B178" s="4">
        <f>SUM(C178:N178)</f>
        <v>1753.46</v>
      </c>
      <c r="C178" s="448">
        <v>50</v>
      </c>
      <c r="D178" s="449">
        <v>93.75</v>
      </c>
      <c r="E178" s="450">
        <v>204</v>
      </c>
      <c r="F178" s="451">
        <v>180.75</v>
      </c>
      <c r="G178" s="452">
        <v>206.2</v>
      </c>
      <c r="H178" s="453">
        <v>229.8</v>
      </c>
      <c r="I178" s="454">
        <v>203</v>
      </c>
      <c r="J178" s="455">
        <v>169.75</v>
      </c>
      <c r="K178" s="453">
        <v>179.38</v>
      </c>
      <c r="L178" s="456">
        <v>111.08</v>
      </c>
      <c r="M178" s="457">
        <v>76</v>
      </c>
      <c r="N178" s="450">
        <v>49.75</v>
      </c>
      <c r="O178" s="3" t="s">
        <v>186</v>
      </c>
    </row>
    <row r="179" spans="1:15" x14ac:dyDescent="0.25">
      <c r="A179" s="2" t="s">
        <v>187</v>
      </c>
      <c r="B179" s="4">
        <f>SUM(C179:N179)</f>
        <v>1645</v>
      </c>
      <c r="C179" s="17">
        <v>68</v>
      </c>
      <c r="D179" s="19">
        <v>80</v>
      </c>
      <c r="E179" s="20">
        <v>115</v>
      </c>
      <c r="F179" s="21">
        <v>162</v>
      </c>
      <c r="G179" s="22">
        <v>199</v>
      </c>
      <c r="H179" s="23">
        <v>206</v>
      </c>
      <c r="I179" s="24">
        <v>213</v>
      </c>
      <c r="J179" s="25">
        <v>213</v>
      </c>
      <c r="K179" s="23">
        <v>151</v>
      </c>
      <c r="L179" s="26">
        <v>116</v>
      </c>
      <c r="M179" s="27">
        <v>74</v>
      </c>
      <c r="N179" s="20">
        <v>48</v>
      </c>
      <c r="O179" s="2" t="s">
        <v>187</v>
      </c>
    </row>
    <row r="180" spans="1:15" x14ac:dyDescent="0.25">
      <c r="A180" s="2" t="s">
        <v>28</v>
      </c>
      <c r="B180" s="18">
        <f>INT((B178-B179)*10000/B179)/100</f>
        <v>6.59</v>
      </c>
      <c r="C180" s="17">
        <f t="shared" ref="C180:N180" si="12">INT((C178-C179)*10000/C179)/100</f>
        <v>-26.48</v>
      </c>
      <c r="D180" s="19">
        <f t="shared" si="12"/>
        <v>17.18</v>
      </c>
      <c r="E180" s="20">
        <f t="shared" si="12"/>
        <v>77.39</v>
      </c>
      <c r="F180" s="21">
        <f t="shared" si="12"/>
        <v>11.57</v>
      </c>
      <c r="G180" s="22">
        <f t="shared" si="12"/>
        <v>3.61</v>
      </c>
      <c r="H180" s="23">
        <f t="shared" si="12"/>
        <v>11.55</v>
      </c>
      <c r="I180" s="24">
        <f t="shared" si="12"/>
        <v>-4.7</v>
      </c>
      <c r="J180" s="25">
        <f t="shared" si="12"/>
        <v>-20.309999999999999</v>
      </c>
      <c r="K180" s="23">
        <f t="shared" si="12"/>
        <v>18.79</v>
      </c>
      <c r="L180" s="26">
        <f t="shared" si="12"/>
        <v>-4.25</v>
      </c>
      <c r="M180" s="27">
        <f t="shared" si="12"/>
        <v>2.7</v>
      </c>
      <c r="N180" s="20">
        <f t="shared" si="12"/>
        <v>3.64</v>
      </c>
      <c r="O180" s="2" t="s">
        <v>28</v>
      </c>
    </row>
    <row r="181" spans="1:15" x14ac:dyDescent="0.25">
      <c r="A181" s="2" t="s">
        <v>188</v>
      </c>
      <c r="B181" s="18">
        <v>1798</v>
      </c>
      <c r="C181" s="17">
        <v>95</v>
      </c>
      <c r="D181" s="19">
        <v>154</v>
      </c>
      <c r="E181" s="20">
        <v>204</v>
      </c>
      <c r="F181" s="21">
        <v>291</v>
      </c>
      <c r="G181" s="22">
        <v>273.39999999999998</v>
      </c>
      <c r="H181" s="23">
        <v>292</v>
      </c>
      <c r="I181" s="24">
        <v>310</v>
      </c>
      <c r="J181" s="25">
        <v>284</v>
      </c>
      <c r="K181" s="23">
        <v>238</v>
      </c>
      <c r="L181" s="26">
        <v>179</v>
      </c>
      <c r="M181" s="27">
        <v>95</v>
      </c>
      <c r="N181" s="20">
        <v>90.3</v>
      </c>
      <c r="O181" s="2" t="s">
        <v>188</v>
      </c>
    </row>
    <row r="182" spans="1:15" x14ac:dyDescent="0.25">
      <c r="A182" s="2" t="s">
        <v>86</v>
      </c>
      <c r="B182" s="18">
        <v>2009</v>
      </c>
      <c r="C182" s="17">
        <v>2005</v>
      </c>
      <c r="D182" s="19">
        <v>2008</v>
      </c>
      <c r="E182" s="20">
        <v>2014</v>
      </c>
      <c r="F182" s="21">
        <v>2007</v>
      </c>
      <c r="G182" s="22">
        <v>2011</v>
      </c>
      <c r="H182" s="23">
        <v>1976</v>
      </c>
      <c r="I182" s="24">
        <v>1990</v>
      </c>
      <c r="J182" s="25">
        <v>1976</v>
      </c>
      <c r="K182" s="23">
        <v>1997</v>
      </c>
      <c r="L182" s="26">
        <v>1965</v>
      </c>
      <c r="M182" s="27">
        <v>2005</v>
      </c>
      <c r="N182" s="20">
        <v>2013</v>
      </c>
      <c r="O182" s="2" t="s">
        <v>86</v>
      </c>
    </row>
    <row r="183" spans="1:15" x14ac:dyDescent="0.25">
      <c r="A183" s="2" t="s">
        <v>189</v>
      </c>
      <c r="B183" s="18">
        <v>1603</v>
      </c>
      <c r="C183" s="17">
        <v>32</v>
      </c>
      <c r="D183" s="19">
        <v>28</v>
      </c>
      <c r="E183" s="20">
        <v>54</v>
      </c>
      <c r="F183" s="21">
        <v>100</v>
      </c>
      <c r="G183" s="22">
        <v>120</v>
      </c>
      <c r="H183" s="23">
        <v>115</v>
      </c>
      <c r="I183" s="24">
        <v>141</v>
      </c>
      <c r="J183" s="25">
        <v>127</v>
      </c>
      <c r="K183" s="23">
        <v>81</v>
      </c>
      <c r="L183" s="26">
        <v>52</v>
      </c>
      <c r="M183" s="27">
        <v>42</v>
      </c>
      <c r="N183" s="20">
        <v>17</v>
      </c>
      <c r="O183" s="2" t="s">
        <v>189</v>
      </c>
    </row>
    <row r="184" spans="1:15" x14ac:dyDescent="0.25">
      <c r="A184" s="2" t="s">
        <v>86</v>
      </c>
      <c r="B184" s="18">
        <v>2002</v>
      </c>
      <c r="C184" s="17">
        <v>1964</v>
      </c>
      <c r="D184" s="19">
        <v>2006</v>
      </c>
      <c r="E184" s="20">
        <v>2001</v>
      </c>
      <c r="F184" s="21">
        <v>1998</v>
      </c>
      <c r="G184" s="22">
        <v>2006</v>
      </c>
      <c r="H184" s="23">
        <v>2007</v>
      </c>
      <c r="I184" s="24">
        <v>1965</v>
      </c>
      <c r="J184" s="25">
        <v>1968</v>
      </c>
      <c r="K184" s="23">
        <v>1984</v>
      </c>
      <c r="L184" s="26">
        <v>1998</v>
      </c>
      <c r="M184" s="27">
        <v>2010</v>
      </c>
      <c r="N184" s="20">
        <v>1988</v>
      </c>
      <c r="O184" s="2" t="s">
        <v>86</v>
      </c>
    </row>
    <row r="185" spans="1:15" x14ac:dyDescent="0.25">
      <c r="A185" s="15" t="s">
        <v>190</v>
      </c>
      <c r="B185" s="16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 t="s">
        <v>190</v>
      </c>
    </row>
    <row r="186" spans="1:15" x14ac:dyDescent="0.25">
      <c r="A186" s="279" t="s">
        <v>191</v>
      </c>
      <c r="B186" s="280">
        <f>SUM(C186:N186)</f>
        <v>133</v>
      </c>
      <c r="C186" s="281">
        <v>20</v>
      </c>
      <c r="D186" s="282">
        <v>18</v>
      </c>
      <c r="E186" s="283">
        <v>5</v>
      </c>
      <c r="F186" s="284">
        <v>5</v>
      </c>
      <c r="G186" s="285">
        <v>9</v>
      </c>
      <c r="H186" s="286">
        <v>8</v>
      </c>
      <c r="I186" s="287">
        <v>11</v>
      </c>
      <c r="J186" s="288">
        <v>19</v>
      </c>
      <c r="K186" s="286">
        <v>4</v>
      </c>
      <c r="L186" s="289">
        <v>9</v>
      </c>
      <c r="M186" s="290">
        <v>8</v>
      </c>
      <c r="N186" s="283">
        <v>17</v>
      </c>
      <c r="O186" s="279" t="s">
        <v>191</v>
      </c>
    </row>
    <row r="187" spans="1:15" x14ac:dyDescent="0.25">
      <c r="A187" s="291" t="s">
        <v>192</v>
      </c>
      <c r="B187" s="269">
        <f>SUM(C187:N187)</f>
        <v>132.86324786324786</v>
      </c>
      <c r="C187" s="292">
        <v>12.307692307692308</v>
      </c>
      <c r="D187" s="293">
        <v>10.384615384615385</v>
      </c>
      <c r="E187" s="294">
        <v>10.615384615384615</v>
      </c>
      <c r="F187" s="295">
        <v>8.5384615384615383</v>
      </c>
      <c r="G187" s="296">
        <v>10.846153846153843</v>
      </c>
      <c r="H187" s="297">
        <v>9.0769230769230766</v>
      </c>
      <c r="I187" s="298">
        <v>11.615384615384615</v>
      </c>
      <c r="J187" s="299">
        <v>11</v>
      </c>
      <c r="K187" s="297">
        <v>8.9230769230769234</v>
      </c>
      <c r="L187" s="300">
        <v>12.384615384615385</v>
      </c>
      <c r="M187" s="301">
        <v>13.786324786324787</v>
      </c>
      <c r="N187" s="294">
        <v>13.384615384615385</v>
      </c>
      <c r="O187" s="291" t="s">
        <v>192</v>
      </c>
    </row>
    <row r="188" spans="1:15" x14ac:dyDescent="0.25">
      <c r="A188" s="2" t="s">
        <v>193</v>
      </c>
      <c r="B188" s="18">
        <v>174</v>
      </c>
      <c r="C188" s="17">
        <v>20</v>
      </c>
      <c r="D188" s="19">
        <v>21</v>
      </c>
      <c r="E188" s="20">
        <v>20</v>
      </c>
      <c r="F188" s="21">
        <v>21</v>
      </c>
      <c r="G188" s="22">
        <v>21</v>
      </c>
      <c r="H188" s="23">
        <v>15</v>
      </c>
      <c r="I188" s="24">
        <v>17</v>
      </c>
      <c r="J188" s="25">
        <v>19</v>
      </c>
      <c r="K188" s="23">
        <v>18</v>
      </c>
      <c r="L188" s="26">
        <v>19</v>
      </c>
      <c r="M188" s="27">
        <v>18</v>
      </c>
      <c r="N188" s="20">
        <v>23</v>
      </c>
      <c r="O188" s="2" t="s">
        <v>193</v>
      </c>
    </row>
    <row r="189" spans="1:15" x14ac:dyDescent="0.25">
      <c r="A189" s="2" t="s">
        <v>86</v>
      </c>
      <c r="B189" s="18">
        <v>2002</v>
      </c>
      <c r="C189" s="17">
        <v>2014</v>
      </c>
      <c r="D189" s="19">
        <v>2002</v>
      </c>
      <c r="E189" s="20">
        <v>2008</v>
      </c>
      <c r="F189" s="21">
        <v>2001</v>
      </c>
      <c r="G189" s="22">
        <v>2002</v>
      </c>
      <c r="H189" s="23">
        <v>2007</v>
      </c>
      <c r="I189" s="24">
        <v>2007</v>
      </c>
      <c r="J189" s="25">
        <v>2014</v>
      </c>
      <c r="K189" s="23">
        <v>2001</v>
      </c>
      <c r="L189" s="26">
        <v>2012</v>
      </c>
      <c r="M189" s="27">
        <v>2009</v>
      </c>
      <c r="N189" s="20">
        <v>2011</v>
      </c>
      <c r="O189" s="2" t="s">
        <v>86</v>
      </c>
    </row>
    <row r="190" spans="1:15" x14ac:dyDescent="0.25">
      <c r="A190" s="2" t="s">
        <v>194</v>
      </c>
      <c r="B190" s="18">
        <v>109</v>
      </c>
      <c r="C190" s="17">
        <v>8</v>
      </c>
      <c r="D190" s="19">
        <v>2</v>
      </c>
      <c r="E190" s="20">
        <v>4</v>
      </c>
      <c r="F190" s="21">
        <v>2</v>
      </c>
      <c r="G190" s="22">
        <v>4</v>
      </c>
      <c r="H190" s="23">
        <v>5</v>
      </c>
      <c r="I190" s="24">
        <v>5</v>
      </c>
      <c r="J190" s="25">
        <v>2</v>
      </c>
      <c r="K190" s="23">
        <v>2</v>
      </c>
      <c r="L190" s="26">
        <v>4</v>
      </c>
      <c r="M190" s="27">
        <v>4</v>
      </c>
      <c r="N190" s="20">
        <v>3</v>
      </c>
      <c r="O190" s="2" t="s">
        <v>194</v>
      </c>
    </row>
    <row r="191" spans="1:15" ht="15.75" thickBot="1" x14ac:dyDescent="0.3">
      <c r="A191" s="128" t="s">
        <v>86</v>
      </c>
      <c r="B191" s="89">
        <v>2009</v>
      </c>
      <c r="C191" s="90">
        <v>2009</v>
      </c>
      <c r="D191" s="91">
        <v>2012</v>
      </c>
      <c r="E191" s="92">
        <v>2012</v>
      </c>
      <c r="F191" s="93">
        <v>2007</v>
      </c>
      <c r="G191" s="94">
        <v>2010</v>
      </c>
      <c r="H191" s="95">
        <v>2008</v>
      </c>
      <c r="I191" s="96">
        <v>2013</v>
      </c>
      <c r="J191" s="97">
        <v>2009</v>
      </c>
      <c r="K191" s="95">
        <v>2003</v>
      </c>
      <c r="L191" s="98">
        <v>2007</v>
      </c>
      <c r="M191" s="99">
        <v>2011</v>
      </c>
      <c r="N191" s="92">
        <v>2010</v>
      </c>
      <c r="O191" s="128" t="s">
        <v>86</v>
      </c>
    </row>
    <row r="192" spans="1:15" ht="15.75" thickTop="1" x14ac:dyDescent="0.25">
      <c r="A192" s="62" t="s">
        <v>195</v>
      </c>
      <c r="B192" s="63">
        <f>SUM(C192:N192)</f>
        <v>136</v>
      </c>
      <c r="C192" s="64">
        <v>20</v>
      </c>
      <c r="D192" s="65">
        <v>20</v>
      </c>
      <c r="E192" s="66">
        <v>7</v>
      </c>
      <c r="F192" s="67">
        <v>7</v>
      </c>
      <c r="G192" s="68">
        <v>11</v>
      </c>
      <c r="H192" s="69">
        <v>7</v>
      </c>
      <c r="I192" s="70">
        <v>13</v>
      </c>
      <c r="J192" s="71">
        <v>10</v>
      </c>
      <c r="K192" s="69">
        <v>4</v>
      </c>
      <c r="L192" s="72">
        <v>11</v>
      </c>
      <c r="M192" s="73">
        <v>9</v>
      </c>
      <c r="N192" s="66">
        <v>17</v>
      </c>
      <c r="O192" s="62" t="s">
        <v>195</v>
      </c>
    </row>
    <row r="193" spans="1:15" x14ac:dyDescent="0.25">
      <c r="A193" s="2" t="s">
        <v>192</v>
      </c>
      <c r="B193" s="18">
        <f>SUM(C193:N193)</f>
        <v>126</v>
      </c>
      <c r="C193" s="17">
        <v>11</v>
      </c>
      <c r="D193" s="19">
        <v>10</v>
      </c>
      <c r="E193" s="20">
        <v>10</v>
      </c>
      <c r="F193" s="21">
        <v>11</v>
      </c>
      <c r="G193" s="22">
        <v>10</v>
      </c>
      <c r="H193" s="23">
        <v>10</v>
      </c>
      <c r="I193" s="24">
        <v>9</v>
      </c>
      <c r="J193" s="25">
        <v>10</v>
      </c>
      <c r="K193" s="23">
        <v>11</v>
      </c>
      <c r="L193" s="26">
        <v>10</v>
      </c>
      <c r="M193" s="27">
        <v>12</v>
      </c>
      <c r="N193" s="20">
        <v>12</v>
      </c>
      <c r="O193" s="2" t="s">
        <v>192</v>
      </c>
    </row>
    <row r="194" spans="1:15" x14ac:dyDescent="0.25">
      <c r="A194" s="2" t="s">
        <v>193</v>
      </c>
      <c r="B194" s="16"/>
      <c r="C194" s="17">
        <v>24</v>
      </c>
      <c r="D194" s="19">
        <v>21</v>
      </c>
      <c r="E194" s="20">
        <v>23</v>
      </c>
      <c r="F194" s="21">
        <v>21</v>
      </c>
      <c r="G194" s="22">
        <v>20</v>
      </c>
      <c r="H194" s="23">
        <v>21</v>
      </c>
      <c r="I194" s="24">
        <v>21</v>
      </c>
      <c r="J194" s="25">
        <v>21</v>
      </c>
      <c r="K194" s="23">
        <v>22</v>
      </c>
      <c r="L194" s="26">
        <v>24</v>
      </c>
      <c r="M194" s="27">
        <v>23</v>
      </c>
      <c r="N194" s="20">
        <v>21</v>
      </c>
      <c r="O194" s="2" t="s">
        <v>193</v>
      </c>
    </row>
    <row r="195" spans="1:15" x14ac:dyDescent="0.25">
      <c r="A195" s="2" t="s">
        <v>86</v>
      </c>
      <c r="B195" s="16"/>
      <c r="C195" s="17">
        <v>1948</v>
      </c>
      <c r="D195" s="19">
        <v>1995</v>
      </c>
      <c r="E195" s="20">
        <v>1979</v>
      </c>
      <c r="F195" s="21">
        <v>2001</v>
      </c>
      <c r="G195" s="22">
        <v>2006</v>
      </c>
      <c r="H195" s="23">
        <v>1991</v>
      </c>
      <c r="I195" s="24">
        <v>1988</v>
      </c>
      <c r="J195" s="25">
        <v>1956</v>
      </c>
      <c r="K195" s="23">
        <v>1950</v>
      </c>
      <c r="L195" s="26">
        <v>1981</v>
      </c>
      <c r="M195" s="27">
        <v>2000</v>
      </c>
      <c r="N195" s="20" t="s">
        <v>99</v>
      </c>
      <c r="O195" s="2" t="s">
        <v>86</v>
      </c>
    </row>
    <row r="196" spans="1:15" x14ac:dyDescent="0.25">
      <c r="A196" s="2" t="s">
        <v>194</v>
      </c>
      <c r="B196" s="16"/>
      <c r="C196" s="17">
        <v>1</v>
      </c>
      <c r="D196" s="19">
        <v>1</v>
      </c>
      <c r="E196" s="20">
        <v>1</v>
      </c>
      <c r="F196" s="21">
        <v>2</v>
      </c>
      <c r="G196" s="22">
        <v>2</v>
      </c>
      <c r="H196" s="23">
        <v>1</v>
      </c>
      <c r="I196" s="24">
        <v>3</v>
      </c>
      <c r="J196" s="25">
        <v>2</v>
      </c>
      <c r="K196" s="23">
        <v>1</v>
      </c>
      <c r="L196" s="26">
        <v>2</v>
      </c>
      <c r="M196" s="27">
        <v>4</v>
      </c>
      <c r="N196" s="20">
        <v>2</v>
      </c>
      <c r="O196" s="2" t="s">
        <v>194</v>
      </c>
    </row>
    <row r="197" spans="1:15" x14ac:dyDescent="0.25">
      <c r="A197" s="128" t="s">
        <v>86</v>
      </c>
      <c r="B197" s="101"/>
      <c r="C197" s="90">
        <v>1997</v>
      </c>
      <c r="D197" s="91">
        <v>1959</v>
      </c>
      <c r="E197" s="92">
        <v>1953</v>
      </c>
      <c r="F197" s="93">
        <v>2007</v>
      </c>
      <c r="G197" s="94">
        <v>1989</v>
      </c>
      <c r="H197" s="95">
        <v>1976</v>
      </c>
      <c r="I197" s="96" t="s">
        <v>99</v>
      </c>
      <c r="J197" s="97">
        <v>1995</v>
      </c>
      <c r="K197" s="95">
        <v>1959</v>
      </c>
      <c r="L197" s="98">
        <v>1969</v>
      </c>
      <c r="M197" s="99" t="s">
        <v>99</v>
      </c>
      <c r="N197" s="92">
        <v>1971</v>
      </c>
      <c r="O197" s="128" t="s">
        <v>86</v>
      </c>
    </row>
    <row r="198" spans="1:15" x14ac:dyDescent="0.25">
      <c r="A198" s="15" t="s">
        <v>196</v>
      </c>
      <c r="B198" s="16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 t="s">
        <v>196</v>
      </c>
    </row>
    <row r="199" spans="1:15" x14ac:dyDescent="0.25">
      <c r="A199" s="3" t="s">
        <v>197</v>
      </c>
      <c r="B199" s="18">
        <v>37.6</v>
      </c>
      <c r="C199" s="5">
        <v>17</v>
      </c>
      <c r="D199" s="6">
        <v>13.8</v>
      </c>
      <c r="E199" s="7">
        <v>9.4</v>
      </c>
      <c r="F199" s="8">
        <v>8</v>
      </c>
      <c r="G199" s="9">
        <v>19.600000000000001</v>
      </c>
      <c r="H199" s="10">
        <v>17</v>
      </c>
      <c r="I199" s="11">
        <v>14.8</v>
      </c>
      <c r="J199" s="12">
        <v>37.6</v>
      </c>
      <c r="K199" s="10">
        <v>5</v>
      </c>
      <c r="L199" s="13">
        <v>12.2</v>
      </c>
      <c r="M199" s="14">
        <v>12.2</v>
      </c>
      <c r="N199" s="7">
        <v>16.100000000000001</v>
      </c>
      <c r="O199" s="3" t="s">
        <v>197</v>
      </c>
    </row>
    <row r="200" spans="1:15" x14ac:dyDescent="0.25">
      <c r="A200" s="36" t="s">
        <v>89</v>
      </c>
      <c r="B200" s="39">
        <v>41876</v>
      </c>
      <c r="C200" s="40">
        <v>41666</v>
      </c>
      <c r="D200" s="41">
        <v>41697</v>
      </c>
      <c r="E200" s="42">
        <v>41719</v>
      </c>
      <c r="F200" s="43">
        <v>41751</v>
      </c>
      <c r="G200" s="44">
        <v>41767</v>
      </c>
      <c r="H200" s="45">
        <v>41817</v>
      </c>
      <c r="I200" s="46">
        <v>41825</v>
      </c>
      <c r="J200" s="47">
        <v>41876</v>
      </c>
      <c r="K200" s="45">
        <v>41900</v>
      </c>
      <c r="L200" s="48">
        <v>41929</v>
      </c>
      <c r="M200" s="49">
        <v>41945</v>
      </c>
      <c r="N200" s="42">
        <v>41985</v>
      </c>
      <c r="O200" s="36" t="s">
        <v>89</v>
      </c>
    </row>
    <row r="201" spans="1:15" x14ac:dyDescent="0.25">
      <c r="A201" s="2" t="s">
        <v>198</v>
      </c>
      <c r="B201" s="18">
        <v>65</v>
      </c>
      <c r="C201" s="17">
        <v>25</v>
      </c>
      <c r="D201" s="19">
        <v>24.6</v>
      </c>
      <c r="E201" s="20">
        <v>23.4</v>
      </c>
      <c r="F201" s="21">
        <v>63.5</v>
      </c>
      <c r="G201" s="22">
        <v>50</v>
      </c>
      <c r="H201" s="23">
        <v>32</v>
      </c>
      <c r="I201" s="24">
        <v>48</v>
      </c>
      <c r="J201" s="25">
        <v>65</v>
      </c>
      <c r="K201" s="23">
        <v>32</v>
      </c>
      <c r="L201" s="26">
        <v>39.799999999999997</v>
      </c>
      <c r="M201" s="27">
        <v>45.4</v>
      </c>
      <c r="N201" s="20">
        <v>33.799999999999997</v>
      </c>
      <c r="O201" s="2" t="s">
        <v>198</v>
      </c>
    </row>
    <row r="202" spans="1:15" ht="15.75" thickBot="1" x14ac:dyDescent="0.3">
      <c r="A202" s="128" t="s">
        <v>89</v>
      </c>
      <c r="B202" s="181">
        <v>37494</v>
      </c>
      <c r="C202" s="90" t="s">
        <v>200</v>
      </c>
      <c r="D202" s="183">
        <v>40237</v>
      </c>
      <c r="E202" s="184">
        <v>40973</v>
      </c>
      <c r="F202" s="93" t="s">
        <v>202</v>
      </c>
      <c r="G202" s="186">
        <v>38843</v>
      </c>
      <c r="H202" s="187">
        <v>39210</v>
      </c>
      <c r="I202" s="96" t="s">
        <v>387</v>
      </c>
      <c r="J202" s="189">
        <v>37494</v>
      </c>
      <c r="K202" s="187">
        <v>37500</v>
      </c>
      <c r="L202" s="190">
        <v>41186</v>
      </c>
      <c r="M202" s="191">
        <v>40495</v>
      </c>
      <c r="N202" s="184">
        <v>41265</v>
      </c>
      <c r="O202" s="128" t="s">
        <v>89</v>
      </c>
    </row>
    <row r="203" spans="1:15" ht="15.75" thickTop="1" x14ac:dyDescent="0.25">
      <c r="A203" s="62" t="s">
        <v>206</v>
      </c>
      <c r="B203" s="227">
        <v>41.3</v>
      </c>
      <c r="C203" s="64">
        <v>14.7</v>
      </c>
      <c r="D203" s="65">
        <v>17.3</v>
      </c>
      <c r="E203" s="66">
        <v>6.3</v>
      </c>
      <c r="F203" s="67">
        <v>13.6</v>
      </c>
      <c r="G203" s="68">
        <v>20.8</v>
      </c>
      <c r="H203" s="69">
        <v>13.2</v>
      </c>
      <c r="I203" s="70">
        <v>17</v>
      </c>
      <c r="J203" s="71">
        <v>41.3</v>
      </c>
      <c r="K203" s="69">
        <v>34.1</v>
      </c>
      <c r="L203" s="72">
        <v>10.7</v>
      </c>
      <c r="M203" s="73">
        <v>11.9</v>
      </c>
      <c r="N203" s="66">
        <v>16.100000000000001</v>
      </c>
      <c r="O203" s="62" t="s">
        <v>206</v>
      </c>
    </row>
    <row r="204" spans="1:15" x14ac:dyDescent="0.25">
      <c r="A204" s="155" t="s">
        <v>89</v>
      </c>
      <c r="B204" s="228">
        <v>41876</v>
      </c>
      <c r="C204" s="157">
        <v>41665</v>
      </c>
      <c r="D204" s="158">
        <v>41697</v>
      </c>
      <c r="E204" s="159">
        <v>41718</v>
      </c>
      <c r="F204" s="160">
        <v>41758</v>
      </c>
      <c r="G204" s="161">
        <v>41780</v>
      </c>
      <c r="H204" s="162">
        <v>41817</v>
      </c>
      <c r="I204" s="163">
        <v>41848</v>
      </c>
      <c r="J204" s="164">
        <v>41876</v>
      </c>
      <c r="K204" s="162">
        <v>41900</v>
      </c>
      <c r="L204" s="165">
        <v>41928</v>
      </c>
      <c r="M204" s="166">
        <v>41968</v>
      </c>
      <c r="N204" s="159">
        <v>41985</v>
      </c>
      <c r="O204" s="155" t="s">
        <v>89</v>
      </c>
    </row>
    <row r="205" spans="1:15" x14ac:dyDescent="0.25">
      <c r="A205" s="2" t="s">
        <v>198</v>
      </c>
      <c r="B205" s="18">
        <v>101.4</v>
      </c>
      <c r="C205" s="17">
        <v>41.1</v>
      </c>
      <c r="D205" s="19">
        <v>33.4</v>
      </c>
      <c r="E205" s="20">
        <v>31.4</v>
      </c>
      <c r="F205" s="21">
        <v>37.5</v>
      </c>
      <c r="G205" s="22">
        <v>38</v>
      </c>
      <c r="H205" s="23">
        <v>68.099999999999994</v>
      </c>
      <c r="I205" s="24">
        <v>77</v>
      </c>
      <c r="J205" s="25">
        <v>65</v>
      </c>
      <c r="K205" s="23">
        <v>101.4</v>
      </c>
      <c r="L205" s="26">
        <v>53.3</v>
      </c>
      <c r="M205" s="27">
        <v>37.4</v>
      </c>
      <c r="N205" s="20">
        <v>37.6</v>
      </c>
      <c r="O205" s="2" t="s">
        <v>198</v>
      </c>
    </row>
    <row r="206" spans="1:15" x14ac:dyDescent="0.25">
      <c r="A206" s="2" t="s">
        <v>89</v>
      </c>
      <c r="B206" s="39">
        <v>34587</v>
      </c>
      <c r="C206" s="74">
        <v>9135</v>
      </c>
      <c r="D206" s="75">
        <v>37299</v>
      </c>
      <c r="E206" s="76">
        <v>32574</v>
      </c>
      <c r="F206" s="77">
        <v>28582</v>
      </c>
      <c r="G206" s="78">
        <v>34098</v>
      </c>
      <c r="H206" s="79">
        <v>19540</v>
      </c>
      <c r="I206" s="80">
        <v>10049</v>
      </c>
      <c r="J206" s="81">
        <v>37494</v>
      </c>
      <c r="K206" s="79">
        <v>34587</v>
      </c>
      <c r="L206" s="82">
        <v>11973</v>
      </c>
      <c r="M206" s="83">
        <v>23334</v>
      </c>
      <c r="N206" s="76">
        <v>29207</v>
      </c>
      <c r="O206" s="2"/>
    </row>
    <row r="207" spans="1:15" x14ac:dyDescent="0.25">
      <c r="A207" s="15" t="s">
        <v>207</v>
      </c>
      <c r="B207" s="16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 t="s">
        <v>207</v>
      </c>
    </row>
    <row r="208" spans="1:15" x14ac:dyDescent="0.25">
      <c r="A208" s="279" t="s">
        <v>208</v>
      </c>
      <c r="B208" s="280">
        <f>SUM(C208:N208)</f>
        <v>2</v>
      </c>
      <c r="C208" s="281">
        <v>1</v>
      </c>
      <c r="D208" s="282">
        <v>0</v>
      </c>
      <c r="E208" s="283">
        <v>0</v>
      </c>
      <c r="F208" s="284">
        <v>0</v>
      </c>
      <c r="G208" s="285">
        <v>0</v>
      </c>
      <c r="H208" s="286">
        <v>0</v>
      </c>
      <c r="I208" s="287">
        <v>0</v>
      </c>
      <c r="J208" s="288">
        <v>0</v>
      </c>
      <c r="K208" s="286">
        <v>0</v>
      </c>
      <c r="L208" s="289">
        <v>0</v>
      </c>
      <c r="M208" s="290">
        <v>0</v>
      </c>
      <c r="N208" s="283">
        <v>1</v>
      </c>
      <c r="O208" s="279" t="s">
        <v>208</v>
      </c>
    </row>
    <row r="209" spans="1:15" x14ac:dyDescent="0.25">
      <c r="A209" s="291" t="s">
        <v>209</v>
      </c>
      <c r="B209" s="269">
        <f>SUM(C209:N209)</f>
        <v>12.692307692307692</v>
      </c>
      <c r="C209" s="292">
        <v>2.7692307692307692</v>
      </c>
      <c r="D209" s="293">
        <v>4.384615384615385</v>
      </c>
      <c r="E209" s="294">
        <v>2.6923076923076925</v>
      </c>
      <c r="F209" s="295">
        <v>0.23076923076923078</v>
      </c>
      <c r="G209" s="296">
        <v>0</v>
      </c>
      <c r="H209" s="297">
        <v>0</v>
      </c>
      <c r="I209" s="298">
        <v>0</v>
      </c>
      <c r="J209" s="299">
        <v>0</v>
      </c>
      <c r="K209" s="297">
        <v>0</v>
      </c>
      <c r="L209" s="300">
        <v>7.6923076923076927E-2</v>
      </c>
      <c r="M209" s="301">
        <v>0.46153846153846156</v>
      </c>
      <c r="N209" s="294">
        <v>2.0769230769230771</v>
      </c>
      <c r="O209" s="291" t="s">
        <v>209</v>
      </c>
    </row>
    <row r="210" spans="1:15" x14ac:dyDescent="0.25">
      <c r="A210" s="2" t="s">
        <v>210</v>
      </c>
      <c r="B210" s="18">
        <v>22</v>
      </c>
      <c r="C210" s="17">
        <v>9</v>
      </c>
      <c r="D210" s="19">
        <v>13</v>
      </c>
      <c r="E210" s="20">
        <v>7</v>
      </c>
      <c r="F210" s="21">
        <v>2</v>
      </c>
      <c r="G210" s="22">
        <v>0</v>
      </c>
      <c r="H210" s="23">
        <v>0</v>
      </c>
      <c r="I210" s="24">
        <v>0</v>
      </c>
      <c r="J210" s="25">
        <v>0</v>
      </c>
      <c r="K210" s="23">
        <v>0</v>
      </c>
      <c r="L210" s="26">
        <v>1</v>
      </c>
      <c r="M210" s="27">
        <v>2</v>
      </c>
      <c r="N210" s="20">
        <v>9</v>
      </c>
      <c r="O210" s="2" t="s">
        <v>210</v>
      </c>
    </row>
    <row r="211" spans="1:15" x14ac:dyDescent="0.25">
      <c r="A211" s="2" t="s">
        <v>86</v>
      </c>
      <c r="B211" s="18">
        <v>2005</v>
      </c>
      <c r="C211" s="17">
        <v>2010</v>
      </c>
      <c r="D211" s="19">
        <v>2010</v>
      </c>
      <c r="E211" s="20">
        <v>2006</v>
      </c>
      <c r="F211" s="21">
        <v>2008</v>
      </c>
      <c r="G211" s="22"/>
      <c r="H211" s="23"/>
      <c r="I211" s="24"/>
      <c r="J211" s="25"/>
      <c r="K211" s="23"/>
      <c r="L211" s="26">
        <v>2012</v>
      </c>
      <c r="M211" s="27">
        <v>2010</v>
      </c>
      <c r="N211" s="20">
        <v>2010</v>
      </c>
      <c r="O211" s="2" t="s">
        <v>86</v>
      </c>
    </row>
    <row r="212" spans="1:15" x14ac:dyDescent="0.25">
      <c r="A212" s="2" t="s">
        <v>211</v>
      </c>
      <c r="B212" s="18">
        <v>0</v>
      </c>
      <c r="C212" s="17">
        <v>0</v>
      </c>
      <c r="D212" s="19">
        <v>0</v>
      </c>
      <c r="E212" s="20">
        <v>0</v>
      </c>
      <c r="F212" s="21">
        <v>0</v>
      </c>
      <c r="G212" s="22">
        <v>0</v>
      </c>
      <c r="H212" s="23">
        <v>0</v>
      </c>
      <c r="I212" s="24">
        <v>0</v>
      </c>
      <c r="J212" s="25">
        <v>0</v>
      </c>
      <c r="K212" s="23">
        <v>0</v>
      </c>
      <c r="L212" s="26">
        <v>0</v>
      </c>
      <c r="M212" s="27">
        <v>0</v>
      </c>
      <c r="N212" s="20">
        <v>0</v>
      </c>
      <c r="O212" s="2" t="s">
        <v>211</v>
      </c>
    </row>
    <row r="213" spans="1:15" x14ac:dyDescent="0.25">
      <c r="A213" s="2" t="s">
        <v>126</v>
      </c>
      <c r="B213" s="18">
        <v>2011</v>
      </c>
      <c r="C213" s="17">
        <v>2012</v>
      </c>
      <c r="D213" s="19">
        <v>2014</v>
      </c>
      <c r="E213" s="20">
        <v>2014</v>
      </c>
      <c r="F213" s="21">
        <v>2014</v>
      </c>
      <c r="G213" s="22"/>
      <c r="H213" s="23"/>
      <c r="I213" s="24"/>
      <c r="J213" s="25"/>
      <c r="K213" s="23"/>
      <c r="L213" s="26">
        <v>2014</v>
      </c>
      <c r="M213" s="27">
        <v>2014</v>
      </c>
      <c r="N213" s="20">
        <v>2011</v>
      </c>
      <c r="O213" s="2" t="s">
        <v>126</v>
      </c>
    </row>
    <row r="214" spans="1:15" x14ac:dyDescent="0.25">
      <c r="A214" s="2" t="s">
        <v>212</v>
      </c>
      <c r="B214" s="18">
        <v>22</v>
      </c>
      <c r="C214" s="17">
        <v>12</v>
      </c>
      <c r="D214" s="19">
        <v>22</v>
      </c>
      <c r="E214" s="20">
        <v>22</v>
      </c>
      <c r="F214" s="21">
        <v>8</v>
      </c>
      <c r="G214" s="22">
        <v>0</v>
      </c>
      <c r="H214" s="23">
        <v>0</v>
      </c>
      <c r="I214" s="24">
        <v>0</v>
      </c>
      <c r="J214" s="25">
        <v>0</v>
      </c>
      <c r="K214" s="23">
        <v>0</v>
      </c>
      <c r="L214" s="26">
        <v>1</v>
      </c>
      <c r="M214" s="27">
        <v>2</v>
      </c>
      <c r="N214" s="20">
        <v>16</v>
      </c>
      <c r="O214" s="2" t="s">
        <v>212</v>
      </c>
    </row>
    <row r="215" spans="1:15" x14ac:dyDescent="0.25">
      <c r="A215" s="50" t="s">
        <v>89</v>
      </c>
      <c r="B215" s="51">
        <v>38407</v>
      </c>
      <c r="C215" s="52">
        <v>41294</v>
      </c>
      <c r="D215" s="53">
        <v>38407</v>
      </c>
      <c r="E215" s="54">
        <v>38413</v>
      </c>
      <c r="F215" s="55">
        <v>39545</v>
      </c>
      <c r="G215" s="56"/>
      <c r="H215" s="57"/>
      <c r="I215" s="58"/>
      <c r="J215" s="59"/>
      <c r="K215" s="57"/>
      <c r="L215" s="60">
        <v>41209</v>
      </c>
      <c r="M215" s="61">
        <v>40510</v>
      </c>
      <c r="N215" s="54">
        <v>40531</v>
      </c>
      <c r="O215" s="50" t="s">
        <v>89</v>
      </c>
    </row>
    <row r="216" spans="1:15" x14ac:dyDescent="0.25">
      <c r="A216" s="2" t="s">
        <v>388</v>
      </c>
      <c r="B216" s="18">
        <f>SUM(C216:N216)</f>
        <v>14</v>
      </c>
      <c r="C216" s="17">
        <v>4</v>
      </c>
      <c r="D216" s="19">
        <v>4</v>
      </c>
      <c r="E216" s="20">
        <v>2</v>
      </c>
      <c r="F216" s="21">
        <v>1</v>
      </c>
      <c r="G216" s="22">
        <v>0</v>
      </c>
      <c r="H216" s="23">
        <v>0</v>
      </c>
      <c r="I216" s="24">
        <v>0</v>
      </c>
      <c r="J216" s="25">
        <v>0</v>
      </c>
      <c r="K216" s="23">
        <v>0</v>
      </c>
      <c r="L216" s="26">
        <v>0</v>
      </c>
      <c r="M216" s="27">
        <v>1</v>
      </c>
      <c r="N216" s="20">
        <v>2</v>
      </c>
      <c r="O216" s="2" t="s">
        <v>388</v>
      </c>
    </row>
    <row r="217" spans="1:15" x14ac:dyDescent="0.25">
      <c r="A217" s="15" t="s">
        <v>214</v>
      </c>
      <c r="B217" s="16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 t="s">
        <v>214</v>
      </c>
    </row>
    <row r="218" spans="1:15" x14ac:dyDescent="0.25">
      <c r="A218" s="279" t="s">
        <v>215</v>
      </c>
      <c r="B218" s="280">
        <f>SUM(C218:N218)</f>
        <v>10</v>
      </c>
      <c r="C218" s="281">
        <v>2</v>
      </c>
      <c r="D218" s="282">
        <v>0</v>
      </c>
      <c r="E218" s="283">
        <v>1</v>
      </c>
      <c r="F218" s="284">
        <v>1</v>
      </c>
      <c r="G218" s="285">
        <v>0</v>
      </c>
      <c r="H218" s="286">
        <v>0</v>
      </c>
      <c r="I218" s="287">
        <v>1</v>
      </c>
      <c r="J218" s="288">
        <v>0</v>
      </c>
      <c r="K218" s="286">
        <v>0</v>
      </c>
      <c r="L218" s="289">
        <v>0</v>
      </c>
      <c r="M218" s="290">
        <v>3</v>
      </c>
      <c r="N218" s="283">
        <v>2</v>
      </c>
      <c r="O218" s="279" t="s">
        <v>215</v>
      </c>
    </row>
    <row r="219" spans="1:15" x14ac:dyDescent="0.25">
      <c r="A219" s="291" t="s">
        <v>216</v>
      </c>
      <c r="B219" s="269">
        <f>SUM(C219:N219)</f>
        <v>14.888888888888891</v>
      </c>
      <c r="C219" s="292">
        <v>1.2307692307692308</v>
      </c>
      <c r="D219" s="293">
        <v>1.1538461538461537</v>
      </c>
      <c r="E219" s="294">
        <v>1.5384615384615385</v>
      </c>
      <c r="F219" s="295">
        <v>1.3846153846153846</v>
      </c>
      <c r="G219" s="296">
        <v>1.3846153846153846</v>
      </c>
      <c r="H219" s="297">
        <v>0.69230769230769229</v>
      </c>
      <c r="I219" s="298">
        <v>0.42735042735042739</v>
      </c>
      <c r="J219" s="299">
        <v>0.61538461538461542</v>
      </c>
      <c r="K219" s="297">
        <v>1.5384615384615385</v>
      </c>
      <c r="L219" s="300">
        <v>1.2307692307692308</v>
      </c>
      <c r="M219" s="301">
        <v>2</v>
      </c>
      <c r="N219" s="294">
        <v>1.6923076923076923</v>
      </c>
      <c r="O219" s="291" t="s">
        <v>216</v>
      </c>
    </row>
    <row r="220" spans="1:15" x14ac:dyDescent="0.25">
      <c r="A220" s="2" t="s">
        <v>217</v>
      </c>
      <c r="B220" s="18">
        <v>25</v>
      </c>
      <c r="C220" s="17">
        <v>6</v>
      </c>
      <c r="D220" s="19">
        <v>3</v>
      </c>
      <c r="E220" s="20">
        <v>5</v>
      </c>
      <c r="F220" s="21">
        <v>4</v>
      </c>
      <c r="G220" s="22">
        <v>4</v>
      </c>
      <c r="H220" s="23">
        <v>3</v>
      </c>
      <c r="I220" s="24">
        <v>1</v>
      </c>
      <c r="J220" s="25">
        <v>3</v>
      </c>
      <c r="K220" s="23">
        <v>3</v>
      </c>
      <c r="L220" s="26">
        <v>3</v>
      </c>
      <c r="M220" s="27">
        <v>11</v>
      </c>
      <c r="N220" s="20">
        <v>4</v>
      </c>
      <c r="O220" s="2" t="s">
        <v>217</v>
      </c>
    </row>
    <row r="221" spans="1:15" x14ac:dyDescent="0.25">
      <c r="A221" s="2" t="s">
        <v>86</v>
      </c>
      <c r="B221" s="18">
        <v>2001</v>
      </c>
      <c r="C221" s="17">
        <v>2001</v>
      </c>
      <c r="D221" s="19">
        <v>2001</v>
      </c>
      <c r="E221" s="20">
        <v>2005</v>
      </c>
      <c r="F221" s="21">
        <v>2010</v>
      </c>
      <c r="G221" s="22">
        <v>2001</v>
      </c>
      <c r="H221" s="23">
        <v>2010</v>
      </c>
      <c r="I221" s="24">
        <v>2006</v>
      </c>
      <c r="J221" s="25">
        <v>2013</v>
      </c>
      <c r="K221" s="23">
        <v>2009</v>
      </c>
      <c r="L221" s="26">
        <v>2008</v>
      </c>
      <c r="M221" s="27">
        <v>2011</v>
      </c>
      <c r="N221" s="20">
        <v>2010</v>
      </c>
      <c r="O221" s="2" t="s">
        <v>86</v>
      </c>
    </row>
    <row r="222" spans="1:15" x14ac:dyDescent="0.25">
      <c r="A222" s="2" t="s">
        <v>218</v>
      </c>
      <c r="B222" s="18">
        <v>11</v>
      </c>
      <c r="C222" s="17">
        <v>0</v>
      </c>
      <c r="D222" s="19">
        <v>0</v>
      </c>
      <c r="E222" s="20">
        <v>0</v>
      </c>
      <c r="F222" s="21">
        <v>0</v>
      </c>
      <c r="G222" s="22">
        <v>0</v>
      </c>
      <c r="H222" s="23">
        <v>0</v>
      </c>
      <c r="I222" s="24">
        <v>0</v>
      </c>
      <c r="J222" s="25">
        <v>0</v>
      </c>
      <c r="K222" s="23">
        <v>0</v>
      </c>
      <c r="L222" s="26">
        <v>0</v>
      </c>
      <c r="M222" s="27">
        <v>0</v>
      </c>
      <c r="N222" s="20">
        <v>1</v>
      </c>
      <c r="O222" s="2" t="s">
        <v>218</v>
      </c>
    </row>
    <row r="223" spans="1:15" ht="15.75" thickBot="1" x14ac:dyDescent="0.3">
      <c r="A223" s="128" t="s">
        <v>86</v>
      </c>
      <c r="B223" s="89">
        <v>2005</v>
      </c>
      <c r="C223" s="90">
        <v>2012</v>
      </c>
      <c r="D223" s="91">
        <v>2014</v>
      </c>
      <c r="E223" s="92">
        <v>2011</v>
      </c>
      <c r="F223" s="93">
        <v>2012</v>
      </c>
      <c r="G223" s="94">
        <v>2002</v>
      </c>
      <c r="H223" s="95">
        <v>2014</v>
      </c>
      <c r="I223" s="96">
        <v>2012</v>
      </c>
      <c r="J223" s="97">
        <v>2014</v>
      </c>
      <c r="K223" s="95">
        <v>2014</v>
      </c>
      <c r="L223" s="98">
        <v>2014</v>
      </c>
      <c r="M223" s="99">
        <v>2008</v>
      </c>
      <c r="N223" s="92">
        <v>2012</v>
      </c>
      <c r="O223" s="128" t="s">
        <v>86</v>
      </c>
    </row>
    <row r="224" spans="1:15" ht="15.75" thickTop="1" x14ac:dyDescent="0.25">
      <c r="A224" s="62" t="s">
        <v>219</v>
      </c>
      <c r="B224" s="63">
        <f>SUM(C224:N224)</f>
        <v>40</v>
      </c>
      <c r="C224" s="64">
        <v>4</v>
      </c>
      <c r="D224" s="65">
        <v>0</v>
      </c>
      <c r="E224" s="66">
        <v>3</v>
      </c>
      <c r="F224" s="67">
        <v>5</v>
      </c>
      <c r="G224" s="68">
        <v>3</v>
      </c>
      <c r="H224" s="69">
        <v>0</v>
      </c>
      <c r="I224" s="70">
        <v>4</v>
      </c>
      <c r="J224" s="219">
        <v>2</v>
      </c>
      <c r="K224" s="69">
        <v>6</v>
      </c>
      <c r="L224" s="72">
        <v>2</v>
      </c>
      <c r="M224" s="73">
        <v>9</v>
      </c>
      <c r="N224" s="66">
        <v>2</v>
      </c>
      <c r="O224" s="62" t="s">
        <v>219</v>
      </c>
    </row>
    <row r="225" spans="1:15" x14ac:dyDescent="0.25">
      <c r="A225" s="2" t="s">
        <v>220</v>
      </c>
      <c r="B225" s="18">
        <f>SUM(C225:N225)</f>
        <v>58</v>
      </c>
      <c r="C225" s="17">
        <v>5</v>
      </c>
      <c r="D225" s="19">
        <v>6</v>
      </c>
      <c r="E225" s="20">
        <v>5</v>
      </c>
      <c r="F225" s="21">
        <v>4</v>
      </c>
      <c r="G225" s="22">
        <v>3</v>
      </c>
      <c r="H225" s="23">
        <v>4</v>
      </c>
      <c r="I225" s="24">
        <v>4</v>
      </c>
      <c r="J225" s="25">
        <v>4</v>
      </c>
      <c r="K225" s="23">
        <v>5</v>
      </c>
      <c r="L225" s="26">
        <v>6</v>
      </c>
      <c r="M225" s="27">
        <v>6</v>
      </c>
      <c r="N225" s="20">
        <v>6</v>
      </c>
      <c r="O225" s="2" t="s">
        <v>220</v>
      </c>
    </row>
    <row r="226" spans="1:15" x14ac:dyDescent="0.25">
      <c r="A226" s="15" t="s">
        <v>221</v>
      </c>
      <c r="B226" s="16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 t="s">
        <v>221</v>
      </c>
    </row>
    <row r="227" spans="1:15" x14ac:dyDescent="0.25">
      <c r="A227" s="3" t="s">
        <v>222</v>
      </c>
      <c r="B227" s="4">
        <v>56.9</v>
      </c>
      <c r="C227" s="5">
        <v>47.9</v>
      </c>
      <c r="D227" s="6">
        <v>56.9</v>
      </c>
      <c r="E227" s="7">
        <v>41</v>
      </c>
      <c r="F227" s="8">
        <v>41.4</v>
      </c>
      <c r="G227" s="229">
        <v>47.9</v>
      </c>
      <c r="H227" s="10">
        <v>31</v>
      </c>
      <c r="I227" s="11">
        <v>36</v>
      </c>
      <c r="J227" s="230">
        <v>44.3</v>
      </c>
      <c r="K227" s="10">
        <v>24.1</v>
      </c>
      <c r="L227" s="13">
        <v>42.1</v>
      </c>
      <c r="M227" s="14">
        <v>34.6</v>
      </c>
      <c r="N227" s="7">
        <v>42.8</v>
      </c>
      <c r="O227" s="3" t="s">
        <v>222</v>
      </c>
    </row>
    <row r="228" spans="1:15" x14ac:dyDescent="0.25">
      <c r="A228" s="36" t="s">
        <v>223</v>
      </c>
      <c r="B228" s="18">
        <v>77.400000000000006</v>
      </c>
      <c r="C228" s="17">
        <v>77.400000000000006</v>
      </c>
      <c r="D228" s="19">
        <v>60.5</v>
      </c>
      <c r="E228" s="20">
        <v>79.2</v>
      </c>
      <c r="F228" s="21">
        <v>48.6</v>
      </c>
      <c r="G228" s="177">
        <v>70.2</v>
      </c>
      <c r="H228" s="23">
        <v>56.88</v>
      </c>
      <c r="I228" s="24">
        <v>48.6</v>
      </c>
      <c r="J228" s="221">
        <v>44.28</v>
      </c>
      <c r="K228" s="23">
        <v>51.5</v>
      </c>
      <c r="L228" s="300">
        <v>48.6</v>
      </c>
      <c r="M228" s="27">
        <v>51.5</v>
      </c>
      <c r="N228" s="222">
        <v>64.099999999999994</v>
      </c>
      <c r="O228" s="36" t="s">
        <v>223</v>
      </c>
    </row>
    <row r="229" spans="1:15" ht="15.75" thickBot="1" x14ac:dyDescent="0.3">
      <c r="A229" s="178" t="s">
        <v>89</v>
      </c>
      <c r="B229" s="51">
        <v>39100</v>
      </c>
      <c r="C229" s="52">
        <v>39100</v>
      </c>
      <c r="D229" s="53">
        <v>41310</v>
      </c>
      <c r="E229" s="54">
        <v>39145</v>
      </c>
      <c r="F229" s="55">
        <v>38105</v>
      </c>
      <c r="G229" s="56">
        <v>38857</v>
      </c>
      <c r="H229" s="57">
        <v>39252</v>
      </c>
      <c r="I229" s="58">
        <v>39996</v>
      </c>
      <c r="J229" s="59">
        <v>38946</v>
      </c>
      <c r="K229" s="57">
        <v>40060</v>
      </c>
      <c r="L229" s="60">
        <v>41575</v>
      </c>
      <c r="M229" s="61">
        <v>40493</v>
      </c>
      <c r="N229" s="54">
        <v>39081</v>
      </c>
      <c r="O229" s="178" t="s">
        <v>86</v>
      </c>
    </row>
    <row r="230" spans="1:15" ht="15.75" thickTop="1" x14ac:dyDescent="0.25">
      <c r="A230" s="62" t="s">
        <v>224</v>
      </c>
      <c r="B230" s="63">
        <v>109.3</v>
      </c>
      <c r="C230" s="64">
        <v>109.3</v>
      </c>
      <c r="D230" s="65">
        <v>103.7</v>
      </c>
      <c r="E230" s="66">
        <v>70.900000000000006</v>
      </c>
      <c r="F230" s="67">
        <v>76</v>
      </c>
      <c r="G230" s="68">
        <v>87</v>
      </c>
      <c r="H230" s="69">
        <v>66.7</v>
      </c>
      <c r="I230" s="70">
        <v>63.7</v>
      </c>
      <c r="J230" s="71">
        <v>78.5</v>
      </c>
      <c r="K230" s="69">
        <v>68.5</v>
      </c>
      <c r="L230" s="72">
        <v>87</v>
      </c>
      <c r="M230" s="73">
        <v>64.8</v>
      </c>
      <c r="N230" s="66">
        <v>97.2</v>
      </c>
      <c r="O230" s="62" t="s">
        <v>224</v>
      </c>
    </row>
    <row r="231" spans="1:15" x14ac:dyDescent="0.25">
      <c r="A231" s="36" t="s">
        <v>223</v>
      </c>
      <c r="B231" s="18">
        <v>180</v>
      </c>
      <c r="C231" s="17">
        <v>151</v>
      </c>
      <c r="D231" s="19">
        <v>151</v>
      </c>
      <c r="E231" s="20">
        <v>126</v>
      </c>
      <c r="F231" s="21">
        <v>180</v>
      </c>
      <c r="G231" s="22">
        <v>133</v>
      </c>
      <c r="H231" s="23">
        <v>108</v>
      </c>
      <c r="I231" s="24">
        <v>94</v>
      </c>
      <c r="J231" s="25">
        <v>108</v>
      </c>
      <c r="K231" s="23">
        <v>96.5</v>
      </c>
      <c r="L231" s="26">
        <v>180</v>
      </c>
      <c r="M231" s="27">
        <v>122</v>
      </c>
      <c r="N231" s="20">
        <v>148</v>
      </c>
      <c r="O231" s="36" t="s">
        <v>223</v>
      </c>
    </row>
    <row r="232" spans="1:15" x14ac:dyDescent="0.25">
      <c r="A232" s="36" t="s">
        <v>86</v>
      </c>
      <c r="B232" s="18">
        <v>1949</v>
      </c>
      <c r="C232" s="17">
        <v>1966</v>
      </c>
      <c r="D232" s="19">
        <v>1990</v>
      </c>
      <c r="E232" s="20">
        <v>1984</v>
      </c>
      <c r="F232" s="21">
        <v>1949</v>
      </c>
      <c r="G232" s="22">
        <v>1949</v>
      </c>
      <c r="H232" s="23">
        <v>1993</v>
      </c>
      <c r="I232" s="336">
        <v>1983</v>
      </c>
      <c r="J232" s="25">
        <v>1949</v>
      </c>
      <c r="K232" s="23">
        <v>2012</v>
      </c>
      <c r="L232" s="26">
        <v>1949</v>
      </c>
      <c r="M232" s="27" t="s">
        <v>99</v>
      </c>
      <c r="N232" s="20">
        <v>2004</v>
      </c>
      <c r="O232" s="36" t="s">
        <v>86</v>
      </c>
    </row>
    <row r="233" spans="1:15" x14ac:dyDescent="0.25">
      <c r="A233" s="16" t="s">
        <v>225</v>
      </c>
      <c r="B233" s="16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6" t="s">
        <v>225</v>
      </c>
    </row>
    <row r="234" spans="1:15" x14ac:dyDescent="0.25">
      <c r="A234" s="279" t="s">
        <v>389</v>
      </c>
      <c r="B234" s="280">
        <f>SUM(C234:N234)</f>
        <v>37.5</v>
      </c>
      <c r="C234" s="281">
        <v>0</v>
      </c>
      <c r="D234" s="282">
        <v>0</v>
      </c>
      <c r="E234" s="283">
        <v>3</v>
      </c>
      <c r="F234" s="284">
        <v>2</v>
      </c>
      <c r="G234" s="285">
        <v>7.5</v>
      </c>
      <c r="H234" s="286">
        <v>9.5</v>
      </c>
      <c r="I234" s="287">
        <v>5</v>
      </c>
      <c r="J234" s="288">
        <v>0</v>
      </c>
      <c r="K234" s="286">
        <v>4.5</v>
      </c>
      <c r="L234" s="289">
        <v>1</v>
      </c>
      <c r="M234" s="290">
        <v>0</v>
      </c>
      <c r="N234" s="283">
        <v>5</v>
      </c>
      <c r="O234" s="279" t="s">
        <v>389</v>
      </c>
    </row>
    <row r="235" spans="1:15" x14ac:dyDescent="0.25">
      <c r="A235" s="303" t="s">
        <v>227</v>
      </c>
      <c r="B235" s="269">
        <f>SUM(C235:N235)</f>
        <v>33.681538461538452</v>
      </c>
      <c r="C235" s="292">
        <v>2</v>
      </c>
      <c r="D235" s="293">
        <v>3.1538461538461537</v>
      </c>
      <c r="E235" s="294">
        <v>3.5384615384615383</v>
      </c>
      <c r="F235" s="295">
        <v>4.7323076923076917</v>
      </c>
      <c r="G235" s="296">
        <v>3.9246153846153842</v>
      </c>
      <c r="H235" s="297">
        <v>3.8092307692307688</v>
      </c>
      <c r="I235" s="298">
        <v>2.0769230769230771</v>
      </c>
      <c r="J235" s="299">
        <v>1.7307692307692308</v>
      </c>
      <c r="K235" s="297">
        <v>2.0399999999999996</v>
      </c>
      <c r="L235" s="300">
        <v>1.8092307692307692</v>
      </c>
      <c r="M235" s="301">
        <v>2.52</v>
      </c>
      <c r="N235" s="294">
        <v>2.3461538461538463</v>
      </c>
      <c r="O235" s="303" t="s">
        <v>227</v>
      </c>
    </row>
    <row r="236" spans="1:15" x14ac:dyDescent="0.25">
      <c r="A236" s="36" t="s">
        <v>228</v>
      </c>
      <c r="B236" s="18" t="s">
        <v>499</v>
      </c>
      <c r="C236" s="304" t="s">
        <v>500</v>
      </c>
      <c r="D236" s="32" t="s">
        <v>406</v>
      </c>
      <c r="E236" s="33" t="s">
        <v>539</v>
      </c>
      <c r="F236" s="34" t="s">
        <v>502</v>
      </c>
      <c r="G236" s="22" t="s">
        <v>503</v>
      </c>
      <c r="H236" s="23" t="s">
        <v>736</v>
      </c>
      <c r="I236" s="24" t="s">
        <v>523</v>
      </c>
      <c r="J236" s="85" t="s">
        <v>723</v>
      </c>
      <c r="K236" s="271" t="s">
        <v>444</v>
      </c>
      <c r="L236" s="37" t="s">
        <v>505</v>
      </c>
      <c r="M236" s="276" t="s">
        <v>726</v>
      </c>
      <c r="N236" s="33" t="s">
        <v>500</v>
      </c>
      <c r="O236" s="36" t="s">
        <v>228</v>
      </c>
    </row>
    <row r="237" spans="1:15" ht="15.75" thickBot="1" x14ac:dyDescent="0.3">
      <c r="A237" s="152" t="s">
        <v>239</v>
      </c>
      <c r="B237" s="89" t="s">
        <v>240</v>
      </c>
      <c r="C237" s="90" t="s">
        <v>730</v>
      </c>
      <c r="D237" s="91" t="s">
        <v>730</v>
      </c>
      <c r="E237" s="92" t="s">
        <v>241</v>
      </c>
      <c r="F237" s="93" t="s">
        <v>354</v>
      </c>
      <c r="G237" s="94" t="s">
        <v>244</v>
      </c>
      <c r="H237" s="95" t="s">
        <v>244</v>
      </c>
      <c r="I237" s="96" t="s">
        <v>483</v>
      </c>
      <c r="J237" s="273" t="s">
        <v>730</v>
      </c>
      <c r="K237" s="318" t="s">
        <v>524</v>
      </c>
      <c r="L237" s="98" t="s">
        <v>353</v>
      </c>
      <c r="M237" s="99" t="s">
        <v>730</v>
      </c>
      <c r="N237" s="92" t="s">
        <v>524</v>
      </c>
      <c r="O237" s="152" t="s">
        <v>239</v>
      </c>
    </row>
    <row r="238" spans="1:15" ht="15.75" thickTop="1" x14ac:dyDescent="0.25">
      <c r="A238" s="305" t="s">
        <v>396</v>
      </c>
      <c r="B238" s="154">
        <f>SUM(C238:N238)</f>
        <v>6.5</v>
      </c>
      <c r="C238" s="306">
        <v>0</v>
      </c>
      <c r="D238" s="307">
        <v>0</v>
      </c>
      <c r="E238" s="308">
        <v>1.5</v>
      </c>
      <c r="F238" s="309">
        <v>2.5</v>
      </c>
      <c r="G238" s="310">
        <v>0.5</v>
      </c>
      <c r="H238" s="311">
        <v>1</v>
      </c>
      <c r="I238" s="312">
        <v>0</v>
      </c>
      <c r="J238" s="313">
        <v>0</v>
      </c>
      <c r="K238" s="311">
        <v>1</v>
      </c>
      <c r="L238" s="314">
        <v>0</v>
      </c>
      <c r="M238" s="315">
        <v>0</v>
      </c>
      <c r="N238" s="308">
        <v>0</v>
      </c>
      <c r="O238" s="305" t="s">
        <v>396</v>
      </c>
    </row>
    <row r="239" spans="1:15" x14ac:dyDescent="0.25">
      <c r="A239" s="303" t="s">
        <v>248</v>
      </c>
      <c r="B239" s="269">
        <f>SUM(C239:N239)</f>
        <v>15.466153846153848</v>
      </c>
      <c r="C239" s="292">
        <v>0.76923076923076927</v>
      </c>
      <c r="D239" s="293">
        <v>1.7707692307692307</v>
      </c>
      <c r="E239" s="294">
        <v>2.6907692307692312</v>
      </c>
      <c r="F239" s="295">
        <v>3.1923076923076925</v>
      </c>
      <c r="G239" s="296">
        <v>1.46</v>
      </c>
      <c r="H239" s="297">
        <v>0.8092307692307692</v>
      </c>
      <c r="I239" s="298">
        <v>0.26923076923076922</v>
      </c>
      <c r="J239" s="299">
        <v>1.1553846153846157</v>
      </c>
      <c r="K239" s="297">
        <v>1.0015384615384615</v>
      </c>
      <c r="L239" s="300">
        <v>0.53999999999999992</v>
      </c>
      <c r="M239" s="301">
        <v>0.26923076923076922</v>
      </c>
      <c r="N239" s="294">
        <v>1.5384615384615385</v>
      </c>
      <c r="O239" s="303" t="s">
        <v>248</v>
      </c>
    </row>
    <row r="240" spans="1:15" x14ac:dyDescent="0.25">
      <c r="A240" s="36" t="s">
        <v>249</v>
      </c>
      <c r="B240" s="18" t="s">
        <v>250</v>
      </c>
      <c r="C240" s="17" t="s">
        <v>251</v>
      </c>
      <c r="D240" s="19" t="s">
        <v>252</v>
      </c>
      <c r="E240" s="20" t="s">
        <v>253</v>
      </c>
      <c r="F240" s="21" t="s">
        <v>254</v>
      </c>
      <c r="G240" s="22" t="s">
        <v>255</v>
      </c>
      <c r="H240" s="23" t="s">
        <v>256</v>
      </c>
      <c r="I240" s="24" t="s">
        <v>257</v>
      </c>
      <c r="J240" s="25" t="s">
        <v>258</v>
      </c>
      <c r="K240" s="23" t="s">
        <v>259</v>
      </c>
      <c r="L240" s="26" t="s">
        <v>260</v>
      </c>
      <c r="M240" s="27" t="s">
        <v>261</v>
      </c>
      <c r="N240" s="20" t="s">
        <v>262</v>
      </c>
      <c r="O240" s="36" t="s">
        <v>249</v>
      </c>
    </row>
    <row r="241" spans="1:15" ht="15.75" thickBot="1" x14ac:dyDescent="0.3">
      <c r="A241" s="152" t="s">
        <v>263</v>
      </c>
      <c r="B241" s="89" t="s">
        <v>507</v>
      </c>
      <c r="C241" s="278" t="s">
        <v>730</v>
      </c>
      <c r="D241" s="316" t="s">
        <v>730</v>
      </c>
      <c r="E241" s="274" t="s">
        <v>540</v>
      </c>
      <c r="F241" s="317" t="s">
        <v>524</v>
      </c>
      <c r="G241" s="277" t="s">
        <v>714</v>
      </c>
      <c r="H241" s="318" t="s">
        <v>540</v>
      </c>
      <c r="I241" s="337" t="s">
        <v>730</v>
      </c>
      <c r="J241" s="273" t="s">
        <v>730</v>
      </c>
      <c r="K241" s="318" t="s">
        <v>714</v>
      </c>
      <c r="L241" s="319" t="s">
        <v>730</v>
      </c>
      <c r="M241" s="275" t="s">
        <v>730</v>
      </c>
      <c r="N241" s="92" t="s">
        <v>730</v>
      </c>
      <c r="O241" s="152" t="s">
        <v>263</v>
      </c>
    </row>
    <row r="242" spans="1:15" ht="15.75" thickTop="1" x14ac:dyDescent="0.25">
      <c r="A242" s="305" t="s">
        <v>399</v>
      </c>
      <c r="B242" s="154">
        <f>SUM(C242:N242)</f>
        <v>9</v>
      </c>
      <c r="C242" s="306">
        <v>0.5</v>
      </c>
      <c r="D242" s="307">
        <v>0</v>
      </c>
      <c r="E242" s="308">
        <v>0.5</v>
      </c>
      <c r="F242" s="309">
        <v>2</v>
      </c>
      <c r="G242" s="310">
        <v>0.5</v>
      </c>
      <c r="H242" s="311">
        <v>1.5</v>
      </c>
      <c r="I242" s="312">
        <v>0.5</v>
      </c>
      <c r="J242" s="313">
        <v>0</v>
      </c>
      <c r="K242" s="311">
        <v>1</v>
      </c>
      <c r="L242" s="314">
        <v>0.5</v>
      </c>
      <c r="M242" s="315">
        <v>1.5</v>
      </c>
      <c r="N242" s="308">
        <v>0.5</v>
      </c>
      <c r="O242" s="305" t="s">
        <v>357</v>
      </c>
    </row>
    <row r="243" spans="1:15" x14ac:dyDescent="0.25">
      <c r="A243" s="303" t="s">
        <v>269</v>
      </c>
      <c r="B243" s="269">
        <f>SUM(C243:N243)</f>
        <v>40.273846153846151</v>
      </c>
      <c r="C243" s="292">
        <v>3.5753846153846158</v>
      </c>
      <c r="D243" s="293">
        <v>3.8076923076923075</v>
      </c>
      <c r="E243" s="294">
        <v>4.7692307692307692</v>
      </c>
      <c r="F243" s="295">
        <v>4.0769230769230766</v>
      </c>
      <c r="G243" s="296">
        <v>3.3861538461538458</v>
      </c>
      <c r="H243" s="297">
        <v>2.6553846153846155</v>
      </c>
      <c r="I243" s="298">
        <v>1.7692307692307692</v>
      </c>
      <c r="J243" s="299">
        <v>1.6553846153846155</v>
      </c>
      <c r="K243" s="297">
        <v>3.3061538461538467</v>
      </c>
      <c r="L243" s="300">
        <v>4</v>
      </c>
      <c r="M243" s="301">
        <v>3.0015384615384617</v>
      </c>
      <c r="N243" s="294">
        <v>4.2707692307692309</v>
      </c>
      <c r="O243" s="303" t="s">
        <v>269</v>
      </c>
    </row>
    <row r="244" spans="1:15" x14ac:dyDescent="0.25">
      <c r="A244" s="36" t="s">
        <v>270</v>
      </c>
      <c r="B244" s="18" t="s">
        <v>525</v>
      </c>
      <c r="C244" s="17" t="s">
        <v>425</v>
      </c>
      <c r="D244" s="19" t="s">
        <v>465</v>
      </c>
      <c r="E244" s="33" t="s">
        <v>526</v>
      </c>
      <c r="F244" s="34" t="s">
        <v>527</v>
      </c>
      <c r="G244" s="22" t="s">
        <v>466</v>
      </c>
      <c r="H244" s="23" t="s">
        <v>428</v>
      </c>
      <c r="I244" s="24" t="s">
        <v>428</v>
      </c>
      <c r="J244" s="85" t="s">
        <v>528</v>
      </c>
      <c r="K244" s="23" t="s">
        <v>467</v>
      </c>
      <c r="L244" s="26" t="s">
        <v>276</v>
      </c>
      <c r="M244" s="276" t="s">
        <v>529</v>
      </c>
      <c r="N244" s="33" t="s">
        <v>502</v>
      </c>
      <c r="O244" s="36" t="s">
        <v>270</v>
      </c>
    </row>
    <row r="245" spans="1:15" ht="15.75" thickBot="1" x14ac:dyDescent="0.3">
      <c r="A245" s="152" t="s">
        <v>279</v>
      </c>
      <c r="B245" s="89" t="s">
        <v>280</v>
      </c>
      <c r="C245" s="90" t="s">
        <v>447</v>
      </c>
      <c r="D245" s="91" t="s">
        <v>730</v>
      </c>
      <c r="E245" s="92" t="s">
        <v>732</v>
      </c>
      <c r="F245" s="93" t="s">
        <v>241</v>
      </c>
      <c r="G245" s="94" t="s">
        <v>714</v>
      </c>
      <c r="H245" s="95" t="s">
        <v>510</v>
      </c>
      <c r="I245" s="96" t="s">
        <v>508</v>
      </c>
      <c r="J245" s="273" t="s">
        <v>730</v>
      </c>
      <c r="K245" s="95" t="s">
        <v>245</v>
      </c>
      <c r="L245" s="98" t="s">
        <v>714</v>
      </c>
      <c r="M245" s="99" t="s">
        <v>424</v>
      </c>
      <c r="N245" s="92" t="s">
        <v>524</v>
      </c>
      <c r="O245" s="152" t="s">
        <v>279</v>
      </c>
    </row>
    <row r="246" spans="1:15" ht="15.75" thickTop="1" x14ac:dyDescent="0.25">
      <c r="A246" s="305" t="s">
        <v>402</v>
      </c>
      <c r="B246" s="154">
        <f>SUM(C246:N246)</f>
        <v>57</v>
      </c>
      <c r="C246" s="306">
        <v>5</v>
      </c>
      <c r="D246" s="307">
        <v>2.5</v>
      </c>
      <c r="E246" s="308">
        <v>8.5</v>
      </c>
      <c r="F246" s="309">
        <v>7.5</v>
      </c>
      <c r="G246" s="310">
        <v>3</v>
      </c>
      <c r="H246" s="311">
        <v>4.5</v>
      </c>
      <c r="I246" s="312">
        <v>3</v>
      </c>
      <c r="J246" s="313">
        <v>0.5</v>
      </c>
      <c r="K246" s="311">
        <v>5</v>
      </c>
      <c r="L246" s="314">
        <v>1.5</v>
      </c>
      <c r="M246" s="315">
        <v>13</v>
      </c>
      <c r="N246" s="308">
        <v>3</v>
      </c>
      <c r="O246" s="305" t="s">
        <v>402</v>
      </c>
    </row>
    <row r="247" spans="1:15" x14ac:dyDescent="0.25">
      <c r="A247" s="303" t="s">
        <v>282</v>
      </c>
      <c r="B247" s="269">
        <f>SUM(C247:N247)</f>
        <v>36.044615384615383</v>
      </c>
      <c r="C247" s="292">
        <v>4.0384615384615383</v>
      </c>
      <c r="D247" s="293">
        <v>2.9630769230769229</v>
      </c>
      <c r="E247" s="294">
        <v>3</v>
      </c>
      <c r="F247" s="295">
        <v>2.4615384615384617</v>
      </c>
      <c r="G247" s="296">
        <v>1.8461538461538463</v>
      </c>
      <c r="H247" s="297">
        <v>2.4246153846153837</v>
      </c>
      <c r="I247" s="298">
        <v>2.5399999999999996</v>
      </c>
      <c r="J247" s="299">
        <v>1.6938461538461538</v>
      </c>
      <c r="K247" s="297">
        <v>2.9215384615384616</v>
      </c>
      <c r="L247" s="300">
        <v>5.0769230769230766</v>
      </c>
      <c r="M247" s="301">
        <v>4.1538461538461542</v>
      </c>
      <c r="N247" s="294">
        <v>2.9246153846153842</v>
      </c>
      <c r="O247" s="303" t="s">
        <v>282</v>
      </c>
    </row>
    <row r="248" spans="1:15" x14ac:dyDescent="0.25">
      <c r="A248" s="36" t="s">
        <v>283</v>
      </c>
      <c r="B248" s="18" t="s">
        <v>284</v>
      </c>
      <c r="C248" s="17" t="s">
        <v>429</v>
      </c>
      <c r="D248" s="19" t="s">
        <v>451</v>
      </c>
      <c r="E248" s="20" t="s">
        <v>733</v>
      </c>
      <c r="F248" s="34" t="s">
        <v>735</v>
      </c>
      <c r="G248" s="22" t="s">
        <v>469</v>
      </c>
      <c r="H248" s="23" t="s">
        <v>511</v>
      </c>
      <c r="I248" s="24" t="s">
        <v>722</v>
      </c>
      <c r="J248" s="85" t="s">
        <v>485</v>
      </c>
      <c r="K248" s="23" t="s">
        <v>431</v>
      </c>
      <c r="L248" s="26" t="s">
        <v>427</v>
      </c>
      <c r="M248" s="27" t="s">
        <v>742</v>
      </c>
      <c r="N248" s="20" t="s">
        <v>723</v>
      </c>
      <c r="O248" s="36" t="s">
        <v>283</v>
      </c>
    </row>
    <row r="249" spans="1:15" ht="15.75" thickBot="1" x14ac:dyDescent="0.3">
      <c r="A249" s="152" t="s">
        <v>287</v>
      </c>
      <c r="B249" s="89" t="s">
        <v>288</v>
      </c>
      <c r="C249" s="90" t="s">
        <v>530</v>
      </c>
      <c r="D249" s="91" t="s">
        <v>353</v>
      </c>
      <c r="E249" s="274" t="s">
        <v>486</v>
      </c>
      <c r="F249" s="93" t="s">
        <v>432</v>
      </c>
      <c r="G249" s="94" t="s">
        <v>242</v>
      </c>
      <c r="H249" s="95" t="s">
        <v>464</v>
      </c>
      <c r="I249" s="96" t="s">
        <v>242</v>
      </c>
      <c r="J249" s="97" t="s">
        <v>242</v>
      </c>
      <c r="K249" s="95" t="s">
        <v>246</v>
      </c>
      <c r="L249" s="98" t="s">
        <v>740</v>
      </c>
      <c r="M249" s="99" t="s">
        <v>245</v>
      </c>
      <c r="N249" s="92" t="s">
        <v>245</v>
      </c>
      <c r="O249" s="152" t="s">
        <v>287</v>
      </c>
    </row>
    <row r="250" spans="1:15" ht="15.75" thickTop="1" x14ac:dyDescent="0.25">
      <c r="A250" s="305" t="s">
        <v>404</v>
      </c>
      <c r="B250" s="154">
        <f>SUM(C250:N250)</f>
        <v>59.5</v>
      </c>
      <c r="C250" s="306">
        <v>10</v>
      </c>
      <c r="D250" s="307">
        <v>8</v>
      </c>
      <c r="E250" s="308">
        <v>2</v>
      </c>
      <c r="F250" s="309">
        <v>1.5</v>
      </c>
      <c r="G250" s="310">
        <v>4.5</v>
      </c>
      <c r="H250" s="311">
        <v>1.9999999999999996</v>
      </c>
      <c r="I250" s="312">
        <v>1</v>
      </c>
      <c r="J250" s="313">
        <v>3.5</v>
      </c>
      <c r="K250" s="311">
        <v>8</v>
      </c>
      <c r="L250" s="314">
        <v>10</v>
      </c>
      <c r="M250" s="315">
        <v>8</v>
      </c>
      <c r="N250" s="308">
        <v>1</v>
      </c>
      <c r="O250" s="305" t="s">
        <v>404</v>
      </c>
    </row>
    <row r="251" spans="1:15" x14ac:dyDescent="0.25">
      <c r="A251" s="303" t="s">
        <v>290</v>
      </c>
      <c r="B251" s="269">
        <f>SUM(C251:N251)</f>
        <v>44.503076923076918</v>
      </c>
      <c r="C251" s="292">
        <v>5.6169230769230767</v>
      </c>
      <c r="D251" s="293">
        <v>2.7307692307692308</v>
      </c>
      <c r="E251" s="294">
        <v>3.5384615384615383</v>
      </c>
      <c r="F251" s="295">
        <v>2.7323076923076921</v>
      </c>
      <c r="G251" s="296">
        <v>2.7307692307692308</v>
      </c>
      <c r="H251" s="297">
        <v>1.9999999999999996</v>
      </c>
      <c r="I251" s="298">
        <v>2.3846153846153846</v>
      </c>
      <c r="J251" s="299">
        <v>3.2307692307692308</v>
      </c>
      <c r="K251" s="297">
        <v>3.1923076923076925</v>
      </c>
      <c r="L251" s="300">
        <v>5.4230769230769234</v>
      </c>
      <c r="M251" s="301">
        <v>5.9230769230769234</v>
      </c>
      <c r="N251" s="294">
        <v>5</v>
      </c>
      <c r="O251" s="303" t="s">
        <v>290</v>
      </c>
    </row>
    <row r="252" spans="1:15" x14ac:dyDescent="0.25">
      <c r="A252" s="36" t="s">
        <v>291</v>
      </c>
      <c r="B252" s="18" t="s">
        <v>405</v>
      </c>
      <c r="C252" s="17" t="s">
        <v>467</v>
      </c>
      <c r="D252" s="19" t="s">
        <v>731</v>
      </c>
      <c r="E252" s="33" t="s">
        <v>472</v>
      </c>
      <c r="F252" s="34" t="s">
        <v>487</v>
      </c>
      <c r="G252" s="22" t="s">
        <v>403</v>
      </c>
      <c r="H252" s="23" t="s">
        <v>487</v>
      </c>
      <c r="I252" s="24" t="s">
        <v>453</v>
      </c>
      <c r="J252" s="85" t="s">
        <v>473</v>
      </c>
      <c r="K252" s="271" t="s">
        <v>731</v>
      </c>
      <c r="L252" s="26" t="s">
        <v>741</v>
      </c>
      <c r="M252" s="276" t="s">
        <v>489</v>
      </c>
      <c r="N252" s="20" t="s">
        <v>435</v>
      </c>
      <c r="O252" s="36" t="s">
        <v>291</v>
      </c>
    </row>
    <row r="253" spans="1:15" ht="15.75" thickBot="1" x14ac:dyDescent="0.3">
      <c r="A253" s="152" t="s">
        <v>295</v>
      </c>
      <c r="B253" s="89" t="s">
        <v>296</v>
      </c>
      <c r="C253" s="278" t="s">
        <v>512</v>
      </c>
      <c r="D253" s="91" t="s">
        <v>354</v>
      </c>
      <c r="E253" s="92" t="s">
        <v>366</v>
      </c>
      <c r="F253" s="317" t="s">
        <v>531</v>
      </c>
      <c r="G253" s="94" t="s">
        <v>510</v>
      </c>
      <c r="H253" s="95" t="s">
        <v>242</v>
      </c>
      <c r="I253" s="96" t="s">
        <v>354</v>
      </c>
      <c r="J253" s="97" t="s">
        <v>242</v>
      </c>
      <c r="K253" s="95" t="s">
        <v>243</v>
      </c>
      <c r="L253" s="98" t="s">
        <v>235</v>
      </c>
      <c r="M253" s="99" t="s">
        <v>245</v>
      </c>
      <c r="N253" s="92" t="s">
        <v>245</v>
      </c>
      <c r="O253" s="152" t="s">
        <v>295</v>
      </c>
    </row>
    <row r="254" spans="1:15" ht="15.75" thickTop="1" x14ac:dyDescent="0.25">
      <c r="A254" s="305" t="s">
        <v>410</v>
      </c>
      <c r="B254" s="154">
        <f>SUM(C254:N254)</f>
        <v>31</v>
      </c>
      <c r="C254" s="306">
        <v>8</v>
      </c>
      <c r="D254" s="307">
        <v>6.5</v>
      </c>
      <c r="E254" s="308">
        <v>1.5</v>
      </c>
      <c r="F254" s="309">
        <v>4</v>
      </c>
      <c r="G254" s="310">
        <v>1.5</v>
      </c>
      <c r="H254" s="311">
        <v>1.5</v>
      </c>
      <c r="I254" s="312">
        <v>0</v>
      </c>
      <c r="J254" s="313">
        <v>1</v>
      </c>
      <c r="K254" s="311">
        <v>1</v>
      </c>
      <c r="L254" s="314">
        <v>2.5</v>
      </c>
      <c r="M254" s="315">
        <v>3.5</v>
      </c>
      <c r="N254" s="308">
        <v>0</v>
      </c>
      <c r="O254" s="305" t="s">
        <v>410</v>
      </c>
    </row>
    <row r="255" spans="1:15" x14ac:dyDescent="0.25">
      <c r="A255" s="303" t="s">
        <v>299</v>
      </c>
      <c r="B255" s="269">
        <f>SUM(C255:N255)</f>
        <v>49.004615384615377</v>
      </c>
      <c r="C255" s="292">
        <v>5.3076923076923075</v>
      </c>
      <c r="D255" s="293">
        <v>4.2692307692307692</v>
      </c>
      <c r="E255" s="294">
        <v>3.4600000000000004</v>
      </c>
      <c r="F255" s="295">
        <v>3.0384615384615383</v>
      </c>
      <c r="G255" s="296">
        <v>3.2323076923076925</v>
      </c>
      <c r="H255" s="297">
        <v>2.8846153846153846</v>
      </c>
      <c r="I255" s="298">
        <v>5.0769230769230766</v>
      </c>
      <c r="J255" s="299">
        <v>4.3476923076923075</v>
      </c>
      <c r="K255" s="297">
        <v>3.8461538461538463</v>
      </c>
      <c r="L255" s="300">
        <v>5.3476923076923075</v>
      </c>
      <c r="M255" s="301">
        <v>4.1938461538461533</v>
      </c>
      <c r="N255" s="294">
        <v>4</v>
      </c>
      <c r="O255" s="303" t="s">
        <v>299</v>
      </c>
    </row>
    <row r="256" spans="1:15" x14ac:dyDescent="0.25">
      <c r="A256" s="36" t="s">
        <v>300</v>
      </c>
      <c r="B256" s="18" t="s">
        <v>301</v>
      </c>
      <c r="C256" s="17" t="s">
        <v>368</v>
      </c>
      <c r="D256" s="19" t="s">
        <v>369</v>
      </c>
      <c r="E256" s="20" t="s">
        <v>370</v>
      </c>
      <c r="F256" s="34" t="s">
        <v>541</v>
      </c>
      <c r="G256" s="22" t="s">
        <v>302</v>
      </c>
      <c r="H256" s="23" t="s">
        <v>252</v>
      </c>
      <c r="I256" s="24" t="s">
        <v>253</v>
      </c>
      <c r="J256" s="25" t="s">
        <v>303</v>
      </c>
      <c r="K256" s="23" t="s">
        <v>392</v>
      </c>
      <c r="L256" s="26" t="s">
        <v>280</v>
      </c>
      <c r="M256" s="27" t="s">
        <v>490</v>
      </c>
      <c r="N256" s="20" t="s">
        <v>728</v>
      </c>
      <c r="O256" s="36" t="s">
        <v>300</v>
      </c>
    </row>
    <row r="257" spans="1:15" ht="15.75" thickBot="1" x14ac:dyDescent="0.3">
      <c r="A257" s="152" t="s">
        <v>305</v>
      </c>
      <c r="B257" s="89" t="s">
        <v>513</v>
      </c>
      <c r="C257" s="278" t="s">
        <v>542</v>
      </c>
      <c r="D257" s="91" t="s">
        <v>715</v>
      </c>
      <c r="E257" s="274" t="s">
        <v>531</v>
      </c>
      <c r="F257" s="93" t="s">
        <v>447</v>
      </c>
      <c r="G257" s="94" t="s">
        <v>464</v>
      </c>
      <c r="H257" s="95" t="s">
        <v>483</v>
      </c>
      <c r="I257" s="96" t="s">
        <v>730</v>
      </c>
      <c r="J257" s="97" t="s">
        <v>243</v>
      </c>
      <c r="K257" s="95" t="s">
        <v>739</v>
      </c>
      <c r="L257" s="98" t="s">
        <v>455</v>
      </c>
      <c r="M257" s="275" t="s">
        <v>510</v>
      </c>
      <c r="N257" s="274" t="s">
        <v>730</v>
      </c>
      <c r="O257" s="152" t="s">
        <v>305</v>
      </c>
    </row>
    <row r="258" spans="1:15" ht="15.75" thickTop="1" x14ac:dyDescent="0.25">
      <c r="A258" s="305" t="s">
        <v>414</v>
      </c>
      <c r="B258" s="154">
        <f>SUM(C258:N258)</f>
        <v>154.5</v>
      </c>
      <c r="C258" s="306">
        <v>7.5</v>
      </c>
      <c r="D258" s="307">
        <v>11</v>
      </c>
      <c r="E258" s="308">
        <v>14</v>
      </c>
      <c r="F258" s="309">
        <v>10.5</v>
      </c>
      <c r="G258" s="310">
        <v>13.5</v>
      </c>
      <c r="H258" s="311">
        <v>10</v>
      </c>
      <c r="I258" s="312">
        <v>18.5</v>
      </c>
      <c r="J258" s="313">
        <v>25.5</v>
      </c>
      <c r="K258" s="311">
        <v>7.5</v>
      </c>
      <c r="L258" s="314">
        <v>14</v>
      </c>
      <c r="M258" s="315">
        <v>4</v>
      </c>
      <c r="N258" s="308">
        <v>18.5</v>
      </c>
      <c r="O258" s="305" t="s">
        <v>414</v>
      </c>
    </row>
    <row r="259" spans="1:15" x14ac:dyDescent="0.25">
      <c r="A259" s="303" t="s">
        <v>312</v>
      </c>
      <c r="B259" s="269">
        <f>SUM(C259:N259)</f>
        <v>99.424615384615393</v>
      </c>
      <c r="C259" s="292">
        <v>5.96</v>
      </c>
      <c r="D259" s="293">
        <v>6.5015384615384608</v>
      </c>
      <c r="E259" s="294">
        <v>6.7692307692307692</v>
      </c>
      <c r="F259" s="295">
        <v>7.5784615384615384</v>
      </c>
      <c r="G259" s="296">
        <v>10.498461538461537</v>
      </c>
      <c r="H259" s="297">
        <v>11.770769230769229</v>
      </c>
      <c r="I259" s="298">
        <v>12.344615384615386</v>
      </c>
      <c r="J259" s="299">
        <v>11.576923076923077</v>
      </c>
      <c r="K259" s="297">
        <v>8.7692307692307701</v>
      </c>
      <c r="L259" s="300">
        <v>5.8476923076923075</v>
      </c>
      <c r="M259" s="301">
        <v>4.9630769230769225</v>
      </c>
      <c r="N259" s="294">
        <v>6.844615384615385</v>
      </c>
      <c r="O259" s="303" t="s">
        <v>312</v>
      </c>
    </row>
    <row r="260" spans="1:15" x14ac:dyDescent="0.25">
      <c r="A260" s="36" t="s">
        <v>313</v>
      </c>
      <c r="B260" s="18" t="s">
        <v>532</v>
      </c>
      <c r="C260" s="31" t="s">
        <v>543</v>
      </c>
      <c r="D260" s="19" t="s">
        <v>544</v>
      </c>
      <c r="E260" s="33" t="s">
        <v>734</v>
      </c>
      <c r="F260" s="21" t="s">
        <v>720</v>
      </c>
      <c r="G260" s="22" t="s">
        <v>534</v>
      </c>
      <c r="H260" s="271" t="s">
        <v>534</v>
      </c>
      <c r="I260" s="24" t="s">
        <v>516</v>
      </c>
      <c r="J260" s="85" t="s">
        <v>738</v>
      </c>
      <c r="K260" s="271" t="s">
        <v>518</v>
      </c>
      <c r="L260" s="26" t="s">
        <v>724</v>
      </c>
      <c r="M260" s="276" t="s">
        <v>519</v>
      </c>
      <c r="N260" s="33" t="s">
        <v>536</v>
      </c>
      <c r="O260" s="36" t="s">
        <v>313</v>
      </c>
    </row>
    <row r="261" spans="1:15" ht="15.75" thickBot="1" x14ac:dyDescent="0.3">
      <c r="A261" s="152" t="s">
        <v>320</v>
      </c>
      <c r="B261" s="89" t="s">
        <v>321</v>
      </c>
      <c r="C261" s="278" t="s">
        <v>491</v>
      </c>
      <c r="D261" s="91" t="s">
        <v>235</v>
      </c>
      <c r="E261" s="92" t="s">
        <v>230</v>
      </c>
      <c r="F261" s="93" t="s">
        <v>232</v>
      </c>
      <c r="G261" s="94" t="s">
        <v>479</v>
      </c>
      <c r="H261" s="95" t="s">
        <v>319</v>
      </c>
      <c r="I261" s="96" t="s">
        <v>322</v>
      </c>
      <c r="J261" s="97" t="s">
        <v>243</v>
      </c>
      <c r="K261" s="95" t="s">
        <v>243</v>
      </c>
      <c r="L261" s="98" t="s">
        <v>413</v>
      </c>
      <c r="M261" s="99" t="s">
        <v>230</v>
      </c>
      <c r="N261" s="92" t="s">
        <v>432</v>
      </c>
      <c r="O261" s="152" t="s">
        <v>320</v>
      </c>
    </row>
    <row r="262" spans="1:15" ht="15.75" thickTop="1" x14ac:dyDescent="0.25">
      <c r="A262" s="305" t="s">
        <v>419</v>
      </c>
      <c r="B262" s="154">
        <f>SUM(C262:N262)</f>
        <v>0</v>
      </c>
      <c r="C262" s="306">
        <v>0</v>
      </c>
      <c r="D262" s="307">
        <v>0</v>
      </c>
      <c r="E262" s="308">
        <v>0</v>
      </c>
      <c r="F262" s="309">
        <v>0</v>
      </c>
      <c r="G262" s="310">
        <v>0</v>
      </c>
      <c r="H262" s="311">
        <v>0</v>
      </c>
      <c r="I262" s="312">
        <v>0</v>
      </c>
      <c r="J262" s="313">
        <v>0</v>
      </c>
      <c r="K262" s="311">
        <v>0</v>
      </c>
      <c r="L262" s="314">
        <v>0</v>
      </c>
      <c r="M262" s="315">
        <v>0</v>
      </c>
      <c r="N262" s="308">
        <v>0</v>
      </c>
      <c r="O262" s="305" t="s">
        <v>419</v>
      </c>
    </row>
    <row r="263" spans="1:15" x14ac:dyDescent="0.25">
      <c r="A263" s="303" t="s">
        <v>324</v>
      </c>
      <c r="B263" s="269">
        <f>SUM(C263:N263)</f>
        <v>17.738461538461536</v>
      </c>
      <c r="C263" s="292">
        <v>0.84615384615384615</v>
      </c>
      <c r="D263" s="293">
        <v>1.2707692307692307</v>
      </c>
      <c r="E263" s="294">
        <v>1.1169230769230769</v>
      </c>
      <c r="F263" s="295">
        <v>1.5015384615384615</v>
      </c>
      <c r="G263" s="296">
        <v>1.4615384615384615</v>
      </c>
      <c r="H263" s="297">
        <v>2.2692307692307692</v>
      </c>
      <c r="I263" s="298">
        <v>1.6169230769230767</v>
      </c>
      <c r="J263" s="299">
        <v>1.6153846153846154</v>
      </c>
      <c r="K263" s="297">
        <v>2.0399999999999996</v>
      </c>
      <c r="L263" s="300">
        <v>1.0769230769230769</v>
      </c>
      <c r="M263" s="301">
        <v>1.6923076923076923</v>
      </c>
      <c r="N263" s="294">
        <v>1.2307692307692308</v>
      </c>
      <c r="O263" s="303" t="s">
        <v>324</v>
      </c>
    </row>
    <row r="264" spans="1:15" x14ac:dyDescent="0.25">
      <c r="A264" s="36" t="s">
        <v>325</v>
      </c>
      <c r="B264" s="18" t="s">
        <v>420</v>
      </c>
      <c r="C264" s="17" t="s">
        <v>233</v>
      </c>
      <c r="D264" s="19" t="s">
        <v>393</v>
      </c>
      <c r="E264" s="20" t="s">
        <v>458</v>
      </c>
      <c r="F264" s="34" t="s">
        <v>485</v>
      </c>
      <c r="G264" s="22" t="s">
        <v>379</v>
      </c>
      <c r="H264" s="23" t="s">
        <v>327</v>
      </c>
      <c r="I264" s="24" t="s">
        <v>407</v>
      </c>
      <c r="J264" s="25" t="s">
        <v>430</v>
      </c>
      <c r="K264" s="23" t="s">
        <v>328</v>
      </c>
      <c r="L264" s="26" t="s">
        <v>452</v>
      </c>
      <c r="M264" s="27" t="s">
        <v>453</v>
      </c>
      <c r="N264" s="20" t="s">
        <v>394</v>
      </c>
      <c r="O264" s="36" t="s">
        <v>325</v>
      </c>
    </row>
    <row r="265" spans="1:15" x14ac:dyDescent="0.25">
      <c r="A265" s="36" t="s">
        <v>329</v>
      </c>
      <c r="B265" s="18" t="s">
        <v>520</v>
      </c>
      <c r="C265" s="31" t="s">
        <v>730</v>
      </c>
      <c r="D265" s="32" t="s">
        <v>730</v>
      </c>
      <c r="E265" s="33" t="s">
        <v>730</v>
      </c>
      <c r="F265" s="34" t="s">
        <v>508</v>
      </c>
      <c r="G265" s="22" t="s">
        <v>730</v>
      </c>
      <c r="H265" s="271" t="s">
        <v>730</v>
      </c>
      <c r="I265" s="226" t="s">
        <v>730</v>
      </c>
      <c r="J265" s="85" t="s">
        <v>730</v>
      </c>
      <c r="K265" s="271" t="s">
        <v>730</v>
      </c>
      <c r="L265" s="26" t="s">
        <v>730</v>
      </c>
      <c r="M265" s="27" t="s">
        <v>730</v>
      </c>
      <c r="N265" s="20" t="s">
        <v>730</v>
      </c>
      <c r="O265" s="36" t="s">
        <v>329</v>
      </c>
    </row>
    <row r="266" spans="1:15" x14ac:dyDescent="0.25">
      <c r="A266" s="16" t="s">
        <v>331</v>
      </c>
      <c r="B266" s="16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6" t="s">
        <v>331</v>
      </c>
    </row>
    <row r="267" spans="1:15" x14ac:dyDescent="0.25">
      <c r="A267" s="36" t="s">
        <v>380</v>
      </c>
      <c r="B267" s="180">
        <f>AVERAGE(C267:N267)</f>
        <v>1012.5091666666667</v>
      </c>
      <c r="C267" s="5">
        <v>1003.32</v>
      </c>
      <c r="D267" s="6">
        <v>999.96</v>
      </c>
      <c r="E267" s="7">
        <v>1015.85</v>
      </c>
      <c r="F267" s="8">
        <v>1013.13</v>
      </c>
      <c r="G267" s="9">
        <v>1015.73</v>
      </c>
      <c r="H267" s="10">
        <v>1018.51</v>
      </c>
      <c r="I267" s="11">
        <v>1014.13</v>
      </c>
      <c r="J267" s="12">
        <v>1011.6</v>
      </c>
      <c r="K267" s="10">
        <v>1017.96</v>
      </c>
      <c r="L267" s="13">
        <v>1013.63</v>
      </c>
      <c r="M267" s="14">
        <v>1006.76</v>
      </c>
      <c r="N267" s="7">
        <v>1019.53</v>
      </c>
      <c r="O267" s="36" t="s">
        <v>380</v>
      </c>
    </row>
    <row r="268" spans="1:15" x14ac:dyDescent="0.25">
      <c r="A268" s="303" t="s">
        <v>382</v>
      </c>
      <c r="B268" s="269"/>
      <c r="C268" s="292">
        <v>987</v>
      </c>
      <c r="D268" s="293">
        <v>977</v>
      </c>
      <c r="E268" s="294">
        <v>982</v>
      </c>
      <c r="F268" s="295">
        <v>996</v>
      </c>
      <c r="G268" s="296">
        <v>998</v>
      </c>
      <c r="H268" s="297">
        <v>1002</v>
      </c>
      <c r="I268" s="298">
        <v>1003</v>
      </c>
      <c r="J268" s="320">
        <v>996</v>
      </c>
      <c r="K268" s="321">
        <v>1006</v>
      </c>
      <c r="L268" s="300">
        <v>995</v>
      </c>
      <c r="M268" s="301">
        <v>989</v>
      </c>
      <c r="N268" s="294">
        <v>994</v>
      </c>
      <c r="O268" s="303" t="s">
        <v>382</v>
      </c>
    </row>
    <row r="269" spans="1:15" x14ac:dyDescent="0.25">
      <c r="A269" s="152" t="s">
        <v>89</v>
      </c>
      <c r="B269" s="181"/>
      <c r="C269" s="182">
        <v>41667</v>
      </c>
      <c r="D269" s="183">
        <v>41677</v>
      </c>
      <c r="E269" s="184">
        <v>41701</v>
      </c>
      <c r="F269" s="185">
        <v>41732</v>
      </c>
      <c r="G269" s="186">
        <v>41781</v>
      </c>
      <c r="H269" s="187">
        <v>41794</v>
      </c>
      <c r="I269" s="188">
        <v>41826</v>
      </c>
      <c r="J269" s="189">
        <v>41861</v>
      </c>
      <c r="K269" s="187">
        <v>41893</v>
      </c>
      <c r="L269" s="190">
        <v>41919</v>
      </c>
      <c r="M269" s="191">
        <v>41946</v>
      </c>
      <c r="N269" s="184">
        <v>42000</v>
      </c>
      <c r="O269" s="152" t="s">
        <v>89</v>
      </c>
    </row>
    <row r="270" spans="1:15" x14ac:dyDescent="0.25">
      <c r="A270" s="152" t="s">
        <v>383</v>
      </c>
      <c r="B270" s="89"/>
      <c r="C270" s="90">
        <v>1025</v>
      </c>
      <c r="D270" s="91">
        <v>1019</v>
      </c>
      <c r="E270" s="92">
        <v>1032</v>
      </c>
      <c r="F270" s="93">
        <v>1030</v>
      </c>
      <c r="G270" s="94">
        <v>1038</v>
      </c>
      <c r="H270" s="95">
        <v>1030</v>
      </c>
      <c r="I270" s="96">
        <v>1024</v>
      </c>
      <c r="J270" s="25">
        <v>1022</v>
      </c>
      <c r="K270" s="23">
        <v>1028</v>
      </c>
      <c r="L270" s="98">
        <v>1030</v>
      </c>
      <c r="M270" s="99">
        <v>1026</v>
      </c>
      <c r="N270" s="92">
        <v>1043</v>
      </c>
      <c r="O270" s="152" t="s">
        <v>383</v>
      </c>
    </row>
    <row r="271" spans="1:15" ht="15.75" thickBot="1" x14ac:dyDescent="0.3">
      <c r="A271" s="192" t="s">
        <v>89</v>
      </c>
      <c r="B271" s="193"/>
      <c r="C271" s="194">
        <v>41651</v>
      </c>
      <c r="D271" s="195">
        <v>41697</v>
      </c>
      <c r="E271" s="196">
        <v>41710</v>
      </c>
      <c r="F271" s="197">
        <v>41744</v>
      </c>
      <c r="G271" s="198">
        <v>41774</v>
      </c>
      <c r="H271" s="199">
        <v>41802</v>
      </c>
      <c r="I271" s="200">
        <v>41823</v>
      </c>
      <c r="J271" s="189">
        <v>41867</v>
      </c>
      <c r="K271" s="187">
        <v>41909</v>
      </c>
      <c r="L271" s="202">
        <v>41914</v>
      </c>
      <c r="M271" s="203">
        <v>41968</v>
      </c>
      <c r="N271" s="196">
        <v>42003</v>
      </c>
      <c r="O271" s="192" t="s">
        <v>89</v>
      </c>
    </row>
    <row r="272" spans="1:15" ht="15.75" thickTop="1" x14ac:dyDescent="0.25">
      <c r="A272" s="155" t="s">
        <v>384</v>
      </c>
      <c r="B272" s="180">
        <f>AVERAGE(C272:N272)</f>
        <v>1014.0750000000002</v>
      </c>
      <c r="C272" s="204">
        <v>1005.5</v>
      </c>
      <c r="D272" s="205">
        <v>1003.4</v>
      </c>
      <c r="E272" s="206">
        <v>1016.9</v>
      </c>
      <c r="F272" s="207">
        <v>1015.3</v>
      </c>
      <c r="G272" s="208">
        <v>1016.1</v>
      </c>
      <c r="H272" s="209">
        <v>1019.2</v>
      </c>
      <c r="I272" s="210">
        <v>1015.7</v>
      </c>
      <c r="J272" s="71">
        <v>1013.5</v>
      </c>
      <c r="K272" s="69">
        <v>1019</v>
      </c>
      <c r="L272" s="212">
        <v>1015</v>
      </c>
      <c r="M272" s="213">
        <v>1008.6</v>
      </c>
      <c r="N272" s="206">
        <v>1020.7</v>
      </c>
      <c r="O272" s="155" t="s">
        <v>384</v>
      </c>
    </row>
    <row r="273" spans="1:15" x14ac:dyDescent="0.25">
      <c r="A273" s="15"/>
      <c r="B273" s="16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</row>
    <row r="274" spans="1:15" x14ac:dyDescent="0.25">
      <c r="A274" s="3" t="s">
        <v>729</v>
      </c>
      <c r="B274" s="4" t="s">
        <v>1</v>
      </c>
      <c r="C274" s="5" t="s">
        <v>2</v>
      </c>
      <c r="D274" s="6" t="s">
        <v>3</v>
      </c>
      <c r="E274" s="7" t="s">
        <v>4</v>
      </c>
      <c r="F274" s="8" t="s">
        <v>5</v>
      </c>
      <c r="G274" s="9" t="s">
        <v>6</v>
      </c>
      <c r="H274" s="10" t="s">
        <v>7</v>
      </c>
      <c r="I274" s="11" t="s">
        <v>8</v>
      </c>
      <c r="J274" s="12" t="s">
        <v>9</v>
      </c>
      <c r="K274" s="10" t="s">
        <v>10</v>
      </c>
      <c r="L274" s="13" t="s">
        <v>11</v>
      </c>
      <c r="M274" s="14" t="s">
        <v>12</v>
      </c>
      <c r="N274" s="7" t="s">
        <v>13</v>
      </c>
      <c r="O274" s="3" t="s">
        <v>729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4"/>
  <sheetViews>
    <sheetView topLeftCell="B63" workbookViewId="0">
      <selection activeCell="M36" sqref="M36"/>
    </sheetView>
  </sheetViews>
  <sheetFormatPr baseColWidth="10" defaultRowHeight="15" x14ac:dyDescent="0.25"/>
  <cols>
    <col min="1" max="1" width="45.85546875" customWidth="1"/>
    <col min="15" max="15" width="45" customWidth="1"/>
  </cols>
  <sheetData>
    <row r="1" spans="1:15" ht="15.75" thickBot="1" x14ac:dyDescent="0.3">
      <c r="A1" s="322">
        <v>2015</v>
      </c>
      <c r="B1" s="323" t="s">
        <v>1</v>
      </c>
      <c r="C1" s="324" t="s">
        <v>2</v>
      </c>
      <c r="D1" s="325" t="s">
        <v>3</v>
      </c>
      <c r="E1" s="326" t="s">
        <v>4</v>
      </c>
      <c r="F1" s="327" t="s">
        <v>5</v>
      </c>
      <c r="G1" s="328" t="s">
        <v>6</v>
      </c>
      <c r="H1" s="329" t="s">
        <v>7</v>
      </c>
      <c r="I1" s="330" t="s">
        <v>8</v>
      </c>
      <c r="J1" s="331" t="s">
        <v>9</v>
      </c>
      <c r="K1" s="329" t="s">
        <v>10</v>
      </c>
      <c r="L1" s="332" t="s">
        <v>11</v>
      </c>
      <c r="M1" s="333" t="s">
        <v>12</v>
      </c>
      <c r="N1" s="326" t="s">
        <v>13</v>
      </c>
      <c r="O1" s="322" t="s">
        <v>743</v>
      </c>
    </row>
    <row r="2" spans="1:15" ht="16.5" thickTop="1" thickBot="1" x14ac:dyDescent="0.3">
      <c r="A2" s="334" t="s">
        <v>82</v>
      </c>
      <c r="B2" s="335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 t="s">
        <v>82</v>
      </c>
    </row>
    <row r="3" spans="1:15" s="427" customFormat="1" ht="15.75" thickTop="1" x14ac:dyDescent="0.25">
      <c r="A3" s="279" t="s">
        <v>83</v>
      </c>
      <c r="B3" s="280">
        <f>INT(SUM(C3:N3)*100/12)/100</f>
        <v>7.17</v>
      </c>
      <c r="C3" s="281">
        <v>0.88700000000000001</v>
      </c>
      <c r="D3" s="282">
        <v>0.59299999999999997</v>
      </c>
      <c r="E3" s="283">
        <v>3.04</v>
      </c>
      <c r="F3" s="284">
        <v>4.51</v>
      </c>
      <c r="G3" s="285">
        <v>8.19</v>
      </c>
      <c r="H3" s="286">
        <v>10.3</v>
      </c>
      <c r="I3" s="287">
        <v>13.5</v>
      </c>
      <c r="J3" s="288">
        <v>13.4</v>
      </c>
      <c r="K3" s="286">
        <v>9.24</v>
      </c>
      <c r="L3" s="289">
        <v>7.07</v>
      </c>
      <c r="M3" s="315">
        <v>7.68</v>
      </c>
      <c r="N3" s="283">
        <v>7.72</v>
      </c>
      <c r="O3" s="279" t="s">
        <v>83</v>
      </c>
    </row>
    <row r="4" spans="1:15" s="427" customFormat="1" x14ac:dyDescent="0.25">
      <c r="A4" s="291" t="s">
        <v>84</v>
      </c>
      <c r="B4" s="269">
        <f>INT(SUM(C4:N4)*100/12)/100</f>
        <v>7.07</v>
      </c>
      <c r="C4" s="292">
        <v>1.9387857142857143</v>
      </c>
      <c r="D4" s="293">
        <v>1.8117142857142856</v>
      </c>
      <c r="E4" s="294">
        <v>3.1192857142857142</v>
      </c>
      <c r="F4" s="295">
        <v>5.0871428571428572</v>
      </c>
      <c r="G4" s="296">
        <v>8.3607142857142858</v>
      </c>
      <c r="H4" s="297">
        <v>11.348571428571427</v>
      </c>
      <c r="I4" s="298">
        <v>13.35</v>
      </c>
      <c r="J4" s="299">
        <v>13.284285714285714</v>
      </c>
      <c r="K4" s="297">
        <v>10.596428571428573</v>
      </c>
      <c r="L4" s="300">
        <v>8.9528571428571428</v>
      </c>
      <c r="M4" s="301">
        <v>5.0907142857142853</v>
      </c>
      <c r="N4" s="294">
        <v>1.9029285714285717</v>
      </c>
      <c r="O4" s="291" t="s">
        <v>84</v>
      </c>
    </row>
    <row r="5" spans="1:15" x14ac:dyDescent="0.25">
      <c r="A5" s="2" t="s">
        <v>21</v>
      </c>
      <c r="B5" s="18">
        <f t="shared" ref="B5:N5" si="0">B3-B4</f>
        <v>9.9999999999999645E-2</v>
      </c>
      <c r="C5" s="17">
        <f t="shared" si="0"/>
        <v>-1.0517857142857143</v>
      </c>
      <c r="D5" s="19">
        <f t="shared" si="0"/>
        <v>-1.2187142857142856</v>
      </c>
      <c r="E5" s="20">
        <f t="shared" si="0"/>
        <v>-7.9285714285714182E-2</v>
      </c>
      <c r="F5" s="21">
        <f t="shared" si="0"/>
        <v>-0.5771428571428574</v>
      </c>
      <c r="G5" s="22">
        <f t="shared" si="0"/>
        <v>-0.17071428571428626</v>
      </c>
      <c r="H5" s="23">
        <f t="shared" si="0"/>
        <v>-1.0485714285714263</v>
      </c>
      <c r="I5" s="24">
        <f t="shared" si="0"/>
        <v>0.15000000000000036</v>
      </c>
      <c r="J5" s="25">
        <f t="shared" si="0"/>
        <v>0.11571428571428655</v>
      </c>
      <c r="K5" s="23">
        <f t="shared" si="0"/>
        <v>-1.3564285714285731</v>
      </c>
      <c r="L5" s="26">
        <f t="shared" si="0"/>
        <v>-1.8828571428571426</v>
      </c>
      <c r="M5" s="27">
        <f t="shared" si="0"/>
        <v>2.5892857142857144</v>
      </c>
      <c r="N5" s="20">
        <f t="shared" si="0"/>
        <v>5.8170714285714276</v>
      </c>
      <c r="O5" s="2" t="s">
        <v>21</v>
      </c>
    </row>
    <row r="6" spans="1:15" x14ac:dyDescent="0.25">
      <c r="A6" s="2" t="s">
        <v>85</v>
      </c>
      <c r="B6" s="18">
        <v>6.13</v>
      </c>
      <c r="C6" s="17">
        <v>-1.98</v>
      </c>
      <c r="D6" s="19">
        <v>-2.1</v>
      </c>
      <c r="E6" s="20">
        <v>1.27</v>
      </c>
      <c r="F6" s="21">
        <v>3.61</v>
      </c>
      <c r="G6" s="22">
        <v>5.4</v>
      </c>
      <c r="H6" s="23">
        <v>9.85</v>
      </c>
      <c r="I6" s="24">
        <v>11.5</v>
      </c>
      <c r="J6" s="25">
        <v>11.7</v>
      </c>
      <c r="K6" s="23">
        <v>7.66</v>
      </c>
      <c r="L6" s="26">
        <v>4.42</v>
      </c>
      <c r="M6" s="27">
        <v>3.45</v>
      </c>
      <c r="N6" s="20">
        <v>-2.5</v>
      </c>
      <c r="O6" s="2" t="s">
        <v>85</v>
      </c>
    </row>
    <row r="7" spans="1:15" x14ac:dyDescent="0.25">
      <c r="A7" s="2" t="s">
        <v>86</v>
      </c>
      <c r="B7" s="231">
        <v>2003</v>
      </c>
      <c r="C7" s="17">
        <v>2009</v>
      </c>
      <c r="D7" s="19">
        <v>2012</v>
      </c>
      <c r="E7" s="20">
        <v>2013</v>
      </c>
      <c r="F7" s="21">
        <v>2003</v>
      </c>
      <c r="G7" s="22">
        <v>2010</v>
      </c>
      <c r="H7" s="23">
        <v>2001</v>
      </c>
      <c r="I7" s="24">
        <v>2011</v>
      </c>
      <c r="J7" s="25">
        <v>2005</v>
      </c>
      <c r="K7" s="23">
        <v>2003</v>
      </c>
      <c r="L7" s="26">
        <v>2003</v>
      </c>
      <c r="M7" s="27">
        <v>2005</v>
      </c>
      <c r="N7" s="20">
        <v>2010</v>
      </c>
      <c r="O7" s="2" t="s">
        <v>86</v>
      </c>
    </row>
    <row r="8" spans="1:15" x14ac:dyDescent="0.25">
      <c r="A8" s="2" t="s">
        <v>87</v>
      </c>
      <c r="B8" s="18">
        <v>7.94</v>
      </c>
      <c r="C8" s="17">
        <v>5.46</v>
      </c>
      <c r="D8" s="19">
        <v>5.07</v>
      </c>
      <c r="E8" s="20">
        <v>4.58</v>
      </c>
      <c r="F8" s="21">
        <v>6.96</v>
      </c>
      <c r="G8" s="22">
        <v>10.5</v>
      </c>
      <c r="H8" s="23">
        <v>13</v>
      </c>
      <c r="I8" s="24">
        <v>15.3</v>
      </c>
      <c r="J8" s="25">
        <v>15.2</v>
      </c>
      <c r="K8" s="23">
        <v>13.9</v>
      </c>
      <c r="L8" s="26">
        <v>12</v>
      </c>
      <c r="M8" s="27">
        <v>7.61</v>
      </c>
      <c r="N8" s="20">
        <v>7.72</v>
      </c>
      <c r="O8" s="2" t="s">
        <v>87</v>
      </c>
    </row>
    <row r="9" spans="1:15" x14ac:dyDescent="0.25">
      <c r="A9" s="2" t="s">
        <v>86</v>
      </c>
      <c r="B9" s="231">
        <v>2014</v>
      </c>
      <c r="C9" s="17">
        <v>2007</v>
      </c>
      <c r="D9" s="19">
        <v>2002</v>
      </c>
      <c r="E9" s="20">
        <v>2001</v>
      </c>
      <c r="F9" s="21">
        <v>2011</v>
      </c>
      <c r="G9" s="22">
        <v>2008</v>
      </c>
      <c r="H9" s="23">
        <v>2007</v>
      </c>
      <c r="I9" s="24">
        <v>2006</v>
      </c>
      <c r="J9" s="25">
        <v>2004</v>
      </c>
      <c r="K9" s="23">
        <v>2006</v>
      </c>
      <c r="L9" s="26">
        <v>2001</v>
      </c>
      <c r="M9" s="27">
        <v>2009</v>
      </c>
      <c r="N9" s="20">
        <v>2015</v>
      </c>
      <c r="O9" s="2" t="s">
        <v>86</v>
      </c>
    </row>
    <row r="10" spans="1:15" x14ac:dyDescent="0.25">
      <c r="A10" s="3" t="s">
        <v>88</v>
      </c>
      <c r="B10" s="18">
        <v>-4.0999999999999996</v>
      </c>
      <c r="C10" s="5">
        <v>-4.0999999999999996</v>
      </c>
      <c r="D10" s="6">
        <v>-4.2</v>
      </c>
      <c r="E10" s="7">
        <v>-2.9</v>
      </c>
      <c r="F10" s="8">
        <v>-1.6</v>
      </c>
      <c r="G10" s="9">
        <v>2.2999999999999998</v>
      </c>
      <c r="H10" s="10">
        <v>3.8</v>
      </c>
      <c r="I10" s="11">
        <v>6.1</v>
      </c>
      <c r="J10" s="12">
        <v>5.8</v>
      </c>
      <c r="K10" s="10">
        <v>4.8</v>
      </c>
      <c r="L10" s="13">
        <v>0.8</v>
      </c>
      <c r="M10" s="14">
        <v>-2.2999999999999998</v>
      </c>
      <c r="N10" s="7">
        <v>3.4</v>
      </c>
      <c r="O10" s="3" t="s">
        <v>88</v>
      </c>
    </row>
    <row r="11" spans="1:15" x14ac:dyDescent="0.25">
      <c r="A11" s="36" t="s">
        <v>89</v>
      </c>
      <c r="B11" s="51">
        <v>42026</v>
      </c>
      <c r="C11" s="40">
        <v>42026</v>
      </c>
      <c r="D11" s="41">
        <v>42042</v>
      </c>
      <c r="E11" s="42">
        <v>42086</v>
      </c>
      <c r="F11" s="43">
        <v>42100</v>
      </c>
      <c r="G11" s="44">
        <v>42125</v>
      </c>
      <c r="H11" s="45">
        <v>42159</v>
      </c>
      <c r="I11" s="46">
        <v>42216</v>
      </c>
      <c r="J11" s="47">
        <v>42218</v>
      </c>
      <c r="K11" s="45">
        <v>42273</v>
      </c>
      <c r="L11" s="48">
        <v>42291</v>
      </c>
      <c r="M11" s="49">
        <v>42331</v>
      </c>
      <c r="N11" s="42">
        <v>42349</v>
      </c>
      <c r="O11" s="36" t="s">
        <v>89</v>
      </c>
    </row>
    <row r="12" spans="1:15" x14ac:dyDescent="0.25">
      <c r="A12" s="2" t="s">
        <v>90</v>
      </c>
      <c r="B12" s="18">
        <v>-15.7</v>
      </c>
      <c r="C12" s="17">
        <v>-15.7</v>
      </c>
      <c r="D12" s="19">
        <v>-13.5</v>
      </c>
      <c r="E12" s="33">
        <v>-11.9</v>
      </c>
      <c r="F12" s="21">
        <v>-5.2</v>
      </c>
      <c r="G12" s="22">
        <v>-0.2</v>
      </c>
      <c r="H12" s="23">
        <v>3.1</v>
      </c>
      <c r="I12" s="24">
        <v>5.0999999999999996</v>
      </c>
      <c r="J12" s="25">
        <v>5.7</v>
      </c>
      <c r="K12" s="23">
        <v>1</v>
      </c>
      <c r="L12" s="26">
        <v>-5.5</v>
      </c>
      <c r="M12" s="27">
        <v>-6</v>
      </c>
      <c r="N12" s="20">
        <v>-10.6</v>
      </c>
      <c r="O12" s="2" t="s">
        <v>90</v>
      </c>
    </row>
    <row r="13" spans="1:15" ht="15.75" thickBot="1" x14ac:dyDescent="0.3">
      <c r="A13" s="50" t="s">
        <v>89</v>
      </c>
      <c r="B13" s="51">
        <v>39820</v>
      </c>
      <c r="C13" s="52">
        <v>39820</v>
      </c>
      <c r="D13" s="53">
        <v>40951</v>
      </c>
      <c r="E13" s="234">
        <v>38415</v>
      </c>
      <c r="F13" s="55">
        <v>37719</v>
      </c>
      <c r="G13" s="56">
        <v>38490</v>
      </c>
      <c r="H13" s="57">
        <v>38869</v>
      </c>
      <c r="I13" s="58">
        <v>40727</v>
      </c>
      <c r="J13" s="59">
        <v>40786</v>
      </c>
      <c r="K13" s="57">
        <v>37888</v>
      </c>
      <c r="L13" s="60">
        <v>37922</v>
      </c>
      <c r="M13" s="61">
        <v>40511</v>
      </c>
      <c r="N13" s="54">
        <v>40530</v>
      </c>
      <c r="O13" s="50" t="s">
        <v>89</v>
      </c>
    </row>
    <row r="14" spans="1:15" s="427" customFormat="1" ht="15.75" thickTop="1" x14ac:dyDescent="0.25">
      <c r="A14" s="305" t="s">
        <v>97</v>
      </c>
      <c r="B14" s="459">
        <f>INT(SUM(C14:N14)*100/12)/100</f>
        <v>7.86</v>
      </c>
      <c r="C14" s="306">
        <v>1.9</v>
      </c>
      <c r="D14" s="307">
        <v>1.3</v>
      </c>
      <c r="E14" s="308">
        <v>3.8</v>
      </c>
      <c r="F14" s="309">
        <v>5.5</v>
      </c>
      <c r="G14" s="310">
        <v>8.6999999999999993</v>
      </c>
      <c r="H14" s="311">
        <v>11.1</v>
      </c>
      <c r="I14" s="312">
        <v>13.9</v>
      </c>
      <c r="J14" s="313">
        <v>14.1</v>
      </c>
      <c r="K14" s="311">
        <v>10</v>
      </c>
      <c r="L14" s="314">
        <v>7.7</v>
      </c>
      <c r="M14" s="315">
        <v>8.4</v>
      </c>
      <c r="N14" s="308">
        <v>8</v>
      </c>
      <c r="O14" s="305" t="s">
        <v>97</v>
      </c>
    </row>
    <row r="15" spans="1:15" s="427" customFormat="1" x14ac:dyDescent="0.25">
      <c r="A15" s="291" t="s">
        <v>98</v>
      </c>
      <c r="B15" s="269">
        <f>INT(SUM(C15:N15)*100/12)/100</f>
        <v>8.1300000000000008</v>
      </c>
      <c r="C15" s="292">
        <v>2.2999999999999998</v>
      </c>
      <c r="D15" s="293">
        <v>4.0999999999999996</v>
      </c>
      <c r="E15" s="294">
        <v>3.8</v>
      </c>
      <c r="F15" s="295">
        <v>7.9</v>
      </c>
      <c r="G15" s="296">
        <v>9.1999999999999993</v>
      </c>
      <c r="H15" s="297">
        <v>11.7</v>
      </c>
      <c r="I15" s="298">
        <v>12</v>
      </c>
      <c r="J15" s="299">
        <v>13.3</v>
      </c>
      <c r="K15" s="297">
        <v>12.7</v>
      </c>
      <c r="L15" s="300">
        <v>9.6999999999999993</v>
      </c>
      <c r="M15" s="301">
        <v>6.1</v>
      </c>
      <c r="N15" s="294">
        <v>4.8</v>
      </c>
      <c r="O15" s="291" t="s">
        <v>98</v>
      </c>
    </row>
    <row r="16" spans="1:15" x14ac:dyDescent="0.25">
      <c r="A16" s="2" t="s">
        <v>21</v>
      </c>
      <c r="B16" s="18">
        <f t="shared" ref="B16:N16" si="1">B14-B15</f>
        <v>-0.27000000000000046</v>
      </c>
      <c r="C16" s="17">
        <f t="shared" si="1"/>
        <v>-0.39999999999999991</v>
      </c>
      <c r="D16" s="19">
        <f t="shared" si="1"/>
        <v>-2.8</v>
      </c>
      <c r="E16" s="20">
        <f t="shared" si="1"/>
        <v>0</v>
      </c>
      <c r="F16" s="21">
        <f t="shared" si="1"/>
        <v>-2.4000000000000004</v>
      </c>
      <c r="G16" s="22">
        <f t="shared" si="1"/>
        <v>-0.5</v>
      </c>
      <c r="H16" s="23">
        <f t="shared" si="1"/>
        <v>-0.59999999999999964</v>
      </c>
      <c r="I16" s="24">
        <f t="shared" si="1"/>
        <v>1.9000000000000004</v>
      </c>
      <c r="J16" s="25">
        <f t="shared" si="1"/>
        <v>0.79999999999999893</v>
      </c>
      <c r="K16" s="23">
        <f t="shared" si="1"/>
        <v>-2.6999999999999993</v>
      </c>
      <c r="L16" s="26">
        <f t="shared" si="1"/>
        <v>-1.9999999999999991</v>
      </c>
      <c r="M16" s="27">
        <f t="shared" si="1"/>
        <v>2.3000000000000007</v>
      </c>
      <c r="N16" s="20">
        <f t="shared" si="1"/>
        <v>3.2</v>
      </c>
      <c r="O16" s="2" t="s">
        <v>21</v>
      </c>
    </row>
    <row r="17" spans="1:15" x14ac:dyDescent="0.25">
      <c r="A17" s="2" t="s">
        <v>85</v>
      </c>
      <c r="B17" s="16"/>
      <c r="C17" s="17">
        <v>-5.6</v>
      </c>
      <c r="D17" s="19">
        <v>-7.6</v>
      </c>
      <c r="E17" s="20">
        <v>-0.7</v>
      </c>
      <c r="F17" s="21">
        <v>2.2000000000000002</v>
      </c>
      <c r="G17" s="22">
        <v>5.8</v>
      </c>
      <c r="H17" s="23">
        <v>8.3000000000000007</v>
      </c>
      <c r="I17" s="24">
        <v>11.1</v>
      </c>
      <c r="J17" s="25">
        <v>10.6</v>
      </c>
      <c r="K17" s="23">
        <v>7.6</v>
      </c>
      <c r="L17" s="26">
        <v>5.0999999999999996</v>
      </c>
      <c r="M17" s="27">
        <v>1</v>
      </c>
      <c r="N17" s="20">
        <v>-2.4</v>
      </c>
      <c r="O17" s="2" t="s">
        <v>85</v>
      </c>
    </row>
    <row r="18" spans="1:15" x14ac:dyDescent="0.25">
      <c r="A18" s="2" t="s">
        <v>86</v>
      </c>
      <c r="B18" s="233"/>
      <c r="C18" s="17">
        <v>1963</v>
      </c>
      <c r="D18" s="19">
        <v>1956</v>
      </c>
      <c r="E18" s="20">
        <v>1955</v>
      </c>
      <c r="F18" s="21">
        <v>1954</v>
      </c>
      <c r="G18" s="22">
        <v>2010</v>
      </c>
      <c r="H18" s="23">
        <v>1949</v>
      </c>
      <c r="I18" s="24">
        <v>1984</v>
      </c>
      <c r="J18" s="25">
        <v>1978</v>
      </c>
      <c r="K18" s="23">
        <v>1986</v>
      </c>
      <c r="L18" s="26">
        <v>1947</v>
      </c>
      <c r="M18" s="27">
        <v>1985</v>
      </c>
      <c r="N18" s="20">
        <v>2010</v>
      </c>
      <c r="O18" s="2" t="s">
        <v>86</v>
      </c>
    </row>
    <row r="19" spans="1:15" x14ac:dyDescent="0.25">
      <c r="A19" s="2" t="s">
        <v>87</v>
      </c>
      <c r="B19" s="16"/>
      <c r="C19" s="17">
        <v>5.5</v>
      </c>
      <c r="D19" s="19">
        <v>5.4</v>
      </c>
      <c r="E19" s="20">
        <v>6.4</v>
      </c>
      <c r="F19" s="21">
        <v>7.9</v>
      </c>
      <c r="G19" s="22">
        <v>10.5</v>
      </c>
      <c r="H19" s="23">
        <v>12.5</v>
      </c>
      <c r="I19" s="24">
        <v>15.3</v>
      </c>
      <c r="J19" s="25">
        <v>15.8</v>
      </c>
      <c r="K19" s="23">
        <v>13.6</v>
      </c>
      <c r="L19" s="26">
        <v>11.9</v>
      </c>
      <c r="M19" s="27">
        <v>9.3000000000000007</v>
      </c>
      <c r="N19" s="20">
        <v>8</v>
      </c>
      <c r="O19" s="2" t="s">
        <v>87</v>
      </c>
    </row>
    <row r="20" spans="1:15" x14ac:dyDescent="0.25">
      <c r="A20" s="2" t="s">
        <v>86</v>
      </c>
      <c r="B20" s="233"/>
      <c r="C20" s="17">
        <v>2007</v>
      </c>
      <c r="D20" s="19">
        <v>1990</v>
      </c>
      <c r="E20" s="20">
        <v>1981</v>
      </c>
      <c r="F20" s="21">
        <v>1961</v>
      </c>
      <c r="G20" s="22">
        <v>2000</v>
      </c>
      <c r="H20" s="23">
        <v>2007</v>
      </c>
      <c r="I20" s="24">
        <v>2006</v>
      </c>
      <c r="J20" s="25">
        <v>1997</v>
      </c>
      <c r="K20" s="23" t="s">
        <v>99</v>
      </c>
      <c r="L20" s="26">
        <v>2001</v>
      </c>
      <c r="M20" s="27">
        <v>1994</v>
      </c>
      <c r="N20" s="20">
        <v>2015</v>
      </c>
      <c r="O20" s="2" t="s">
        <v>86</v>
      </c>
    </row>
    <row r="21" spans="1:15" x14ac:dyDescent="0.25">
      <c r="A21" s="3" t="s">
        <v>100</v>
      </c>
      <c r="B21" s="4">
        <v>-2.9</v>
      </c>
      <c r="C21" s="5">
        <v>-2.9</v>
      </c>
      <c r="D21" s="6">
        <v>-2.9</v>
      </c>
      <c r="E21" s="7">
        <v>-1.5</v>
      </c>
      <c r="F21" s="8">
        <v>-0.3</v>
      </c>
      <c r="G21" s="9">
        <v>3.8</v>
      </c>
      <c r="H21" s="10">
        <v>5.5</v>
      </c>
      <c r="I21" s="11">
        <v>7.7</v>
      </c>
      <c r="J21" s="12">
        <v>7.2</v>
      </c>
      <c r="K21" s="10">
        <v>6.4</v>
      </c>
      <c r="L21" s="13">
        <v>1.3</v>
      </c>
      <c r="M21" s="14">
        <v>-0.9</v>
      </c>
      <c r="N21" s="7">
        <v>3.9</v>
      </c>
      <c r="O21" s="3" t="s">
        <v>100</v>
      </c>
    </row>
    <row r="22" spans="1:15" x14ac:dyDescent="0.25">
      <c r="A22" s="36" t="s">
        <v>89</v>
      </c>
      <c r="B22" s="39">
        <v>42026</v>
      </c>
      <c r="C22" s="40">
        <v>42026</v>
      </c>
      <c r="D22" s="41">
        <v>42040</v>
      </c>
      <c r="E22" s="42">
        <v>42086</v>
      </c>
      <c r="F22" s="43">
        <v>42100</v>
      </c>
      <c r="G22" s="44">
        <v>42125</v>
      </c>
      <c r="H22" s="45">
        <v>42159</v>
      </c>
      <c r="I22" s="46">
        <v>42216</v>
      </c>
      <c r="J22" s="47">
        <v>42218</v>
      </c>
      <c r="K22" s="45">
        <v>42253</v>
      </c>
      <c r="L22" s="48">
        <v>42292</v>
      </c>
      <c r="M22" s="49">
        <v>42331</v>
      </c>
      <c r="N22" s="42">
        <v>42349</v>
      </c>
      <c r="O22" s="36" t="s">
        <v>89</v>
      </c>
    </row>
    <row r="23" spans="1:15" x14ac:dyDescent="0.25">
      <c r="A23" s="2" t="s">
        <v>17</v>
      </c>
      <c r="B23" s="18">
        <v>-17.399999999999999</v>
      </c>
      <c r="C23" s="17">
        <v>-17.399999999999999</v>
      </c>
      <c r="D23" s="19">
        <v>-15.2</v>
      </c>
      <c r="E23" s="20">
        <v>-9.8000000000000007</v>
      </c>
      <c r="F23" s="21">
        <v>-3.8</v>
      </c>
      <c r="G23" s="22">
        <v>-1.6</v>
      </c>
      <c r="H23" s="23">
        <v>0</v>
      </c>
      <c r="I23" s="24">
        <v>1.3</v>
      </c>
      <c r="J23" s="25">
        <v>4.9000000000000004</v>
      </c>
      <c r="K23" s="23">
        <v>1.3</v>
      </c>
      <c r="L23" s="26">
        <v>-5</v>
      </c>
      <c r="M23" s="27">
        <v>-8.5</v>
      </c>
      <c r="N23" s="20">
        <v>-14.6</v>
      </c>
      <c r="O23" s="2" t="s">
        <v>17</v>
      </c>
    </row>
    <row r="24" spans="1:15" x14ac:dyDescent="0.25">
      <c r="A24" s="2" t="s">
        <v>89</v>
      </c>
      <c r="B24" s="39">
        <v>31064</v>
      </c>
      <c r="C24" s="74">
        <v>31064</v>
      </c>
      <c r="D24" s="75">
        <v>10637</v>
      </c>
      <c r="E24" s="76">
        <v>38415</v>
      </c>
      <c r="F24" s="77">
        <v>8128</v>
      </c>
      <c r="G24" s="78">
        <v>22038</v>
      </c>
      <c r="H24" s="79">
        <v>12219</v>
      </c>
      <c r="I24" s="80">
        <v>12264</v>
      </c>
      <c r="J24" s="81">
        <v>29095</v>
      </c>
      <c r="K24" s="79">
        <v>29121</v>
      </c>
      <c r="L24" s="82">
        <v>7952</v>
      </c>
      <c r="M24" s="83">
        <v>10169</v>
      </c>
      <c r="N24" s="76">
        <v>13504</v>
      </c>
      <c r="O24" s="2" t="s">
        <v>89</v>
      </c>
    </row>
    <row r="25" spans="1:15" x14ac:dyDescent="0.25">
      <c r="A25" s="84" t="s">
        <v>101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84" t="s">
        <v>101</v>
      </c>
    </row>
    <row r="26" spans="1:15" s="427" customFormat="1" x14ac:dyDescent="0.25">
      <c r="A26" s="279" t="s">
        <v>102</v>
      </c>
      <c r="B26" s="280">
        <f>INT(SUM(C26:N26)*100/12)/100</f>
        <v>15.9</v>
      </c>
      <c r="C26" s="281">
        <v>7.79</v>
      </c>
      <c r="D26" s="282">
        <v>7.41</v>
      </c>
      <c r="E26" s="283">
        <v>11.5</v>
      </c>
      <c r="F26" s="284">
        <v>16.899999999999999</v>
      </c>
      <c r="G26" s="285">
        <v>17.899999999999999</v>
      </c>
      <c r="H26" s="286">
        <v>22.5</v>
      </c>
      <c r="I26" s="287">
        <v>23.4</v>
      </c>
      <c r="J26" s="288">
        <v>24.4</v>
      </c>
      <c r="K26" s="286">
        <v>18.5</v>
      </c>
      <c r="L26" s="289">
        <v>15.1</v>
      </c>
      <c r="M26" s="290">
        <v>13.4</v>
      </c>
      <c r="N26" s="283">
        <v>12</v>
      </c>
      <c r="O26" s="279" t="s">
        <v>102</v>
      </c>
    </row>
    <row r="27" spans="1:15" s="427" customFormat="1" x14ac:dyDescent="0.25">
      <c r="A27" s="291" t="s">
        <v>103</v>
      </c>
      <c r="B27" s="269">
        <f>INT(SUM(C27:N27)*100/12)/100</f>
        <v>15.64</v>
      </c>
      <c r="C27" s="292">
        <v>7.2842857142857138</v>
      </c>
      <c r="D27" s="293">
        <v>8.0735714285714284</v>
      </c>
      <c r="E27" s="294">
        <v>11.96</v>
      </c>
      <c r="F27" s="295">
        <v>16.30142857142857</v>
      </c>
      <c r="G27" s="296">
        <v>18.771428571428572</v>
      </c>
      <c r="H27" s="297">
        <v>21.98</v>
      </c>
      <c r="I27" s="298">
        <v>23.87</v>
      </c>
      <c r="J27" s="299">
        <v>23.578571428571433</v>
      </c>
      <c r="K27" s="297">
        <v>21.077142857142857</v>
      </c>
      <c r="L27" s="300">
        <v>16.508571428571429</v>
      </c>
      <c r="M27" s="301">
        <v>11.165714285714285</v>
      </c>
      <c r="N27" s="294">
        <v>7.2034285714285717</v>
      </c>
      <c r="O27" s="291" t="s">
        <v>103</v>
      </c>
    </row>
    <row r="28" spans="1:15" x14ac:dyDescent="0.25">
      <c r="A28" s="2" t="s">
        <v>21</v>
      </c>
      <c r="B28" s="18">
        <f t="shared" ref="B28:N28" si="2">B26-B27</f>
        <v>0.25999999999999979</v>
      </c>
      <c r="C28" s="17">
        <f t="shared" si="2"/>
        <v>0.50571428571428623</v>
      </c>
      <c r="D28" s="19">
        <f t="shared" si="2"/>
        <v>-0.66357142857142826</v>
      </c>
      <c r="E28" s="20">
        <f t="shared" si="2"/>
        <v>-0.46000000000000085</v>
      </c>
      <c r="F28" s="21">
        <f t="shared" si="2"/>
        <v>0.59857142857142875</v>
      </c>
      <c r="G28" s="22">
        <f t="shared" si="2"/>
        <v>-0.87142857142857366</v>
      </c>
      <c r="H28" s="23">
        <f t="shared" si="2"/>
        <v>0.51999999999999957</v>
      </c>
      <c r="I28" s="24">
        <f t="shared" si="2"/>
        <v>-0.47000000000000242</v>
      </c>
      <c r="J28" s="25">
        <f t="shared" si="2"/>
        <v>0.82142857142856585</v>
      </c>
      <c r="K28" s="23">
        <f t="shared" si="2"/>
        <v>-2.5771428571428565</v>
      </c>
      <c r="L28" s="26">
        <f t="shared" si="2"/>
        <v>-1.4085714285714293</v>
      </c>
      <c r="M28" s="27">
        <f t="shared" si="2"/>
        <v>2.2342857142857149</v>
      </c>
      <c r="N28" s="20">
        <f t="shared" si="2"/>
        <v>4.7965714285714283</v>
      </c>
      <c r="O28" s="2" t="s">
        <v>21</v>
      </c>
    </row>
    <row r="29" spans="1:15" x14ac:dyDescent="0.25">
      <c r="A29" s="2" t="s">
        <v>104</v>
      </c>
      <c r="B29" s="18">
        <v>14.88</v>
      </c>
      <c r="C29" s="17">
        <v>3.15</v>
      </c>
      <c r="D29" s="19">
        <v>5.07</v>
      </c>
      <c r="E29" s="20">
        <v>9.8000000000000007</v>
      </c>
      <c r="F29" s="21">
        <v>12.9</v>
      </c>
      <c r="G29" s="22">
        <v>16</v>
      </c>
      <c r="H29" s="23">
        <v>20</v>
      </c>
      <c r="I29" s="24">
        <v>21.9</v>
      </c>
      <c r="J29" s="25">
        <v>21.3</v>
      </c>
      <c r="K29" s="23">
        <v>18.100000000000001</v>
      </c>
      <c r="L29" s="26">
        <v>13.5</v>
      </c>
      <c r="M29" s="27">
        <v>9.4</v>
      </c>
      <c r="N29" s="20">
        <v>2.39</v>
      </c>
      <c r="O29" s="2" t="s">
        <v>104</v>
      </c>
    </row>
    <row r="30" spans="1:15" x14ac:dyDescent="0.25">
      <c r="A30" s="2" t="s">
        <v>86</v>
      </c>
      <c r="B30" s="231">
        <v>2013</v>
      </c>
      <c r="C30" s="17">
        <v>2010</v>
      </c>
      <c r="D30" s="19">
        <v>2012</v>
      </c>
      <c r="E30" s="20">
        <v>2006</v>
      </c>
      <c r="F30" s="21">
        <v>2001</v>
      </c>
      <c r="G30" s="22">
        <v>2013</v>
      </c>
      <c r="H30" s="23">
        <v>2002</v>
      </c>
      <c r="I30" s="24">
        <v>2002</v>
      </c>
      <c r="J30" s="25">
        <v>2014</v>
      </c>
      <c r="K30" s="23">
        <v>2001</v>
      </c>
      <c r="L30" s="26">
        <v>2003</v>
      </c>
      <c r="M30" s="27">
        <v>2010</v>
      </c>
      <c r="N30" s="20">
        <v>2010</v>
      </c>
      <c r="O30" s="2" t="s">
        <v>86</v>
      </c>
    </row>
    <row r="31" spans="1:15" x14ac:dyDescent="0.25">
      <c r="A31" s="2" t="s">
        <v>105</v>
      </c>
      <c r="B31" s="18">
        <v>16.66</v>
      </c>
      <c r="C31" s="17">
        <v>10.3</v>
      </c>
      <c r="D31" s="19">
        <v>10.8</v>
      </c>
      <c r="E31" s="20">
        <v>14.9</v>
      </c>
      <c r="F31" s="21">
        <v>20.8</v>
      </c>
      <c r="G31" s="22">
        <v>22.1</v>
      </c>
      <c r="H31" s="23">
        <v>23.5</v>
      </c>
      <c r="I31" s="24">
        <v>28.9</v>
      </c>
      <c r="J31" s="25">
        <v>26.9</v>
      </c>
      <c r="K31" s="23">
        <v>23.8</v>
      </c>
      <c r="L31" s="26">
        <v>19.2</v>
      </c>
      <c r="M31" s="27">
        <v>13.1</v>
      </c>
      <c r="N31" s="20">
        <v>12</v>
      </c>
      <c r="O31" s="2" t="s">
        <v>105</v>
      </c>
    </row>
    <row r="32" spans="1:15" x14ac:dyDescent="0.25">
      <c r="A32" s="2" t="s">
        <v>86</v>
      </c>
      <c r="B32" s="231">
        <v>2014</v>
      </c>
      <c r="C32" s="17">
        <v>2007</v>
      </c>
      <c r="D32" s="19">
        <v>2014</v>
      </c>
      <c r="E32" s="20">
        <v>2014</v>
      </c>
      <c r="F32" s="21">
        <v>2007</v>
      </c>
      <c r="G32" s="22">
        <v>2008</v>
      </c>
      <c r="H32" s="23">
        <v>2005</v>
      </c>
      <c r="I32" s="24">
        <v>2006</v>
      </c>
      <c r="J32" s="25">
        <v>2003</v>
      </c>
      <c r="K32" s="23">
        <v>2006</v>
      </c>
      <c r="L32" s="26">
        <v>2005</v>
      </c>
      <c r="M32" s="27">
        <v>2006</v>
      </c>
      <c r="N32" s="20">
        <v>2015</v>
      </c>
      <c r="O32" s="2" t="s">
        <v>86</v>
      </c>
    </row>
    <row r="33" spans="1:15" x14ac:dyDescent="0.25">
      <c r="A33" s="3" t="s">
        <v>106</v>
      </c>
      <c r="B33" s="4">
        <v>36.799999999999997</v>
      </c>
      <c r="C33" s="5">
        <v>15.2</v>
      </c>
      <c r="D33" s="6">
        <v>12.1</v>
      </c>
      <c r="E33" s="7">
        <v>17.7</v>
      </c>
      <c r="F33" s="8">
        <v>27</v>
      </c>
      <c r="G33" s="9">
        <v>24.6</v>
      </c>
      <c r="H33" s="10">
        <v>31.2</v>
      </c>
      <c r="I33" s="11">
        <v>36.799999999999997</v>
      </c>
      <c r="J33" s="12">
        <v>30.7</v>
      </c>
      <c r="K33" s="10">
        <v>23.5</v>
      </c>
      <c r="L33" s="13">
        <v>21.1</v>
      </c>
      <c r="M33" s="14">
        <v>20.9</v>
      </c>
      <c r="N33" s="7">
        <v>15.4</v>
      </c>
      <c r="O33" s="3" t="s">
        <v>106</v>
      </c>
    </row>
    <row r="34" spans="1:15" x14ac:dyDescent="0.25">
      <c r="A34" s="36" t="s">
        <v>89</v>
      </c>
      <c r="B34" s="39">
        <v>42186</v>
      </c>
      <c r="C34" s="40">
        <v>42013</v>
      </c>
      <c r="D34" s="41">
        <v>42050</v>
      </c>
      <c r="E34" s="42">
        <v>42080</v>
      </c>
      <c r="F34" s="43">
        <v>42109</v>
      </c>
      <c r="G34" s="44">
        <v>42135</v>
      </c>
      <c r="H34" s="45">
        <v>42160</v>
      </c>
      <c r="I34" s="46">
        <v>42186</v>
      </c>
      <c r="J34" s="47">
        <v>42238</v>
      </c>
      <c r="K34" s="45">
        <v>42258</v>
      </c>
      <c r="L34" s="48">
        <v>42280</v>
      </c>
      <c r="M34" s="49">
        <v>42315</v>
      </c>
      <c r="N34" s="42">
        <v>42355</v>
      </c>
      <c r="O34" s="36" t="s">
        <v>89</v>
      </c>
    </row>
    <row r="35" spans="1:15" x14ac:dyDescent="0.25">
      <c r="A35" s="2" t="s">
        <v>107</v>
      </c>
      <c r="B35" s="18">
        <v>37.799999999999997</v>
      </c>
      <c r="C35" s="17">
        <v>14.6</v>
      </c>
      <c r="D35" s="19">
        <v>18.2</v>
      </c>
      <c r="E35" s="33">
        <v>22.3</v>
      </c>
      <c r="F35" s="21">
        <v>27.7</v>
      </c>
      <c r="G35" s="22">
        <v>32</v>
      </c>
      <c r="H35" s="23">
        <v>36.4</v>
      </c>
      <c r="I35" s="24">
        <v>36.4</v>
      </c>
      <c r="J35" s="85">
        <v>37.799999999999997</v>
      </c>
      <c r="K35" s="23">
        <v>33.4</v>
      </c>
      <c r="L35" s="26">
        <v>28.8</v>
      </c>
      <c r="M35" s="27">
        <v>20.9</v>
      </c>
      <c r="N35" s="20">
        <v>15.4</v>
      </c>
      <c r="O35" s="2" t="s">
        <v>107</v>
      </c>
    </row>
    <row r="36" spans="1:15" ht="15.75" thickBot="1" x14ac:dyDescent="0.3">
      <c r="A36" s="50" t="s">
        <v>89</v>
      </c>
      <c r="B36" s="51">
        <v>37843</v>
      </c>
      <c r="C36" s="40">
        <v>41645</v>
      </c>
      <c r="D36" s="53">
        <v>38021</v>
      </c>
      <c r="E36" s="234">
        <v>38427</v>
      </c>
      <c r="F36" s="55">
        <v>40656</v>
      </c>
      <c r="G36" s="56">
        <v>38499</v>
      </c>
      <c r="H36" s="57">
        <v>40721</v>
      </c>
      <c r="I36" s="58">
        <v>38917</v>
      </c>
      <c r="J36" s="214">
        <v>37843</v>
      </c>
      <c r="K36" s="57">
        <v>41522</v>
      </c>
      <c r="L36" s="60">
        <v>40817</v>
      </c>
      <c r="M36" s="61">
        <v>42315</v>
      </c>
      <c r="N36" s="54">
        <v>39056</v>
      </c>
      <c r="O36" s="50" t="s">
        <v>89</v>
      </c>
    </row>
    <row r="37" spans="1:15" s="427" customFormat="1" ht="15.75" thickTop="1" x14ac:dyDescent="0.25">
      <c r="A37" s="305" t="s">
        <v>112</v>
      </c>
      <c r="B37" s="154">
        <f>INT(SUM(C37:N37)*100/12)/100</f>
        <v>15.2</v>
      </c>
      <c r="C37" s="306">
        <v>8.1</v>
      </c>
      <c r="D37" s="307">
        <v>7.1</v>
      </c>
      <c r="E37" s="308">
        <v>11</v>
      </c>
      <c r="F37" s="309">
        <v>15.6</v>
      </c>
      <c r="G37" s="310">
        <v>16.5</v>
      </c>
      <c r="H37" s="311">
        <v>20.9</v>
      </c>
      <c r="I37" s="312">
        <v>22</v>
      </c>
      <c r="J37" s="313">
        <v>23.1</v>
      </c>
      <c r="K37" s="311">
        <v>17.600000000000001</v>
      </c>
      <c r="L37" s="314">
        <v>14.7</v>
      </c>
      <c r="M37" s="315">
        <v>13.5</v>
      </c>
      <c r="N37" s="308">
        <v>12.3</v>
      </c>
      <c r="O37" s="305" t="s">
        <v>112</v>
      </c>
    </row>
    <row r="38" spans="1:15" s="427" customFormat="1" x14ac:dyDescent="0.25">
      <c r="A38" s="291" t="s">
        <v>113</v>
      </c>
      <c r="B38" s="269">
        <f>INT(SUM(C38:N38)*100/12)/100</f>
        <v>13.79</v>
      </c>
      <c r="C38" s="292">
        <v>5.9</v>
      </c>
      <c r="D38" s="293">
        <v>6.9</v>
      </c>
      <c r="E38" s="294">
        <v>10.1</v>
      </c>
      <c r="F38" s="295">
        <v>13</v>
      </c>
      <c r="G38" s="296">
        <v>16.8</v>
      </c>
      <c r="H38" s="297">
        <v>19.3</v>
      </c>
      <c r="I38" s="298">
        <v>21.4</v>
      </c>
      <c r="J38" s="299">
        <v>21.6</v>
      </c>
      <c r="K38" s="297">
        <v>19.2</v>
      </c>
      <c r="L38" s="300">
        <v>14.9</v>
      </c>
      <c r="M38" s="301">
        <v>9.6</v>
      </c>
      <c r="N38" s="294">
        <v>6.8</v>
      </c>
      <c r="O38" s="291" t="s">
        <v>113</v>
      </c>
    </row>
    <row r="39" spans="1:15" x14ac:dyDescent="0.25">
      <c r="A39" s="2" t="s">
        <v>21</v>
      </c>
      <c r="B39" s="18">
        <f t="shared" ref="B39:N39" si="3">B37-B38</f>
        <v>1.4100000000000001</v>
      </c>
      <c r="C39" s="17">
        <f t="shared" si="3"/>
        <v>2.1999999999999993</v>
      </c>
      <c r="D39" s="19">
        <f t="shared" si="3"/>
        <v>0.19999999999999929</v>
      </c>
      <c r="E39" s="20">
        <f t="shared" si="3"/>
        <v>0.90000000000000036</v>
      </c>
      <c r="F39" s="21">
        <f t="shared" si="3"/>
        <v>2.5999999999999996</v>
      </c>
      <c r="G39" s="22">
        <f t="shared" si="3"/>
        <v>-0.30000000000000071</v>
      </c>
      <c r="H39" s="23">
        <f t="shared" si="3"/>
        <v>1.5999999999999979</v>
      </c>
      <c r="I39" s="24">
        <f t="shared" si="3"/>
        <v>0.60000000000000142</v>
      </c>
      <c r="J39" s="25">
        <f t="shared" si="3"/>
        <v>1.5</v>
      </c>
      <c r="K39" s="23">
        <f t="shared" si="3"/>
        <v>-1.5999999999999979</v>
      </c>
      <c r="L39" s="26">
        <f t="shared" si="3"/>
        <v>-0.20000000000000107</v>
      </c>
      <c r="M39" s="27">
        <f t="shared" si="3"/>
        <v>3.9000000000000004</v>
      </c>
      <c r="N39" s="20">
        <f t="shared" si="3"/>
        <v>5.5000000000000009</v>
      </c>
      <c r="O39" s="2" t="s">
        <v>21</v>
      </c>
    </row>
    <row r="40" spans="1:15" x14ac:dyDescent="0.25">
      <c r="A40" s="2" t="s">
        <v>104</v>
      </c>
      <c r="B40" s="16"/>
      <c r="C40" s="17">
        <v>-0.6</v>
      </c>
      <c r="D40" s="19">
        <v>0.5</v>
      </c>
      <c r="E40" s="20">
        <v>6.6</v>
      </c>
      <c r="F40" s="21">
        <v>9.3000000000000007</v>
      </c>
      <c r="G40" s="22">
        <v>13.1</v>
      </c>
      <c r="H40" s="23">
        <v>16.3</v>
      </c>
      <c r="I40" s="24">
        <v>18.100000000000001</v>
      </c>
      <c r="J40" s="25">
        <v>18.7</v>
      </c>
      <c r="K40" s="23">
        <v>16.3</v>
      </c>
      <c r="L40" s="26">
        <v>10</v>
      </c>
      <c r="M40" s="27">
        <v>6.1</v>
      </c>
      <c r="N40" s="20">
        <v>2.2000000000000002</v>
      </c>
      <c r="O40" s="2" t="s">
        <v>104</v>
      </c>
    </row>
    <row r="41" spans="1:15" x14ac:dyDescent="0.25">
      <c r="A41" s="2" t="s">
        <v>86</v>
      </c>
      <c r="B41" s="233"/>
      <c r="C41" s="17">
        <v>1963</v>
      </c>
      <c r="D41" s="19">
        <v>1956</v>
      </c>
      <c r="E41" s="20">
        <v>1970</v>
      </c>
      <c r="F41" s="21">
        <v>1986</v>
      </c>
      <c r="G41" s="22">
        <v>1984</v>
      </c>
      <c r="H41" s="23">
        <v>1991</v>
      </c>
      <c r="I41" s="24">
        <v>1965</v>
      </c>
      <c r="J41" s="25">
        <v>1963</v>
      </c>
      <c r="K41" s="23">
        <v>1986</v>
      </c>
      <c r="L41" s="26">
        <v>1974</v>
      </c>
      <c r="M41" s="27">
        <v>1993</v>
      </c>
      <c r="N41" s="20">
        <v>2010</v>
      </c>
      <c r="O41" s="2" t="s">
        <v>86</v>
      </c>
    </row>
    <row r="42" spans="1:15" x14ac:dyDescent="0.25">
      <c r="A42" s="2" t="s">
        <v>105</v>
      </c>
      <c r="B42" s="16"/>
      <c r="C42" s="17">
        <v>9.9</v>
      </c>
      <c r="D42" s="19">
        <v>11.9</v>
      </c>
      <c r="E42" s="20">
        <v>14.8</v>
      </c>
      <c r="F42" s="21">
        <v>16.8</v>
      </c>
      <c r="G42" s="22">
        <v>20.9</v>
      </c>
      <c r="H42" s="23">
        <v>23.9</v>
      </c>
      <c r="I42" s="24">
        <v>27.3</v>
      </c>
      <c r="J42" s="25">
        <v>27.9</v>
      </c>
      <c r="K42" s="23">
        <v>23.9</v>
      </c>
      <c r="L42" s="26">
        <v>18.100000000000001</v>
      </c>
      <c r="M42" s="27">
        <v>13.1</v>
      </c>
      <c r="N42" s="20">
        <v>12.3</v>
      </c>
      <c r="O42" s="2" t="s">
        <v>105</v>
      </c>
    </row>
    <row r="43" spans="1:15" x14ac:dyDescent="0.25">
      <c r="A43" s="2" t="s">
        <v>86</v>
      </c>
      <c r="B43" s="233"/>
      <c r="C43" s="17">
        <v>2007</v>
      </c>
      <c r="D43" s="19">
        <v>1990</v>
      </c>
      <c r="E43" s="20">
        <v>1948</v>
      </c>
      <c r="F43" s="21">
        <v>1949</v>
      </c>
      <c r="G43" s="22">
        <v>1947</v>
      </c>
      <c r="H43" s="23">
        <v>1976</v>
      </c>
      <c r="I43" s="24">
        <v>2006</v>
      </c>
      <c r="J43" s="25">
        <v>1947</v>
      </c>
      <c r="K43" s="23">
        <v>1959</v>
      </c>
      <c r="L43" s="26">
        <v>2001</v>
      </c>
      <c r="M43" s="27">
        <v>1994</v>
      </c>
      <c r="N43" s="20">
        <v>2015</v>
      </c>
      <c r="O43" s="2" t="s">
        <v>86</v>
      </c>
    </row>
    <row r="44" spans="1:15" x14ac:dyDescent="0.25">
      <c r="A44" s="3" t="s">
        <v>106</v>
      </c>
      <c r="B44" s="4">
        <v>36.299999999999997</v>
      </c>
      <c r="C44" s="5">
        <v>15.5</v>
      </c>
      <c r="D44" s="6">
        <v>10.9</v>
      </c>
      <c r="E44" s="7">
        <v>16.899999999999999</v>
      </c>
      <c r="F44" s="8">
        <v>25.2</v>
      </c>
      <c r="G44" s="9">
        <v>22.2</v>
      </c>
      <c r="H44" s="10">
        <v>29.8</v>
      </c>
      <c r="I44" s="11">
        <v>36.299999999999997</v>
      </c>
      <c r="J44" s="12">
        <v>29.4</v>
      </c>
      <c r="K44" s="10">
        <v>22.1</v>
      </c>
      <c r="L44" s="13">
        <v>21.1</v>
      </c>
      <c r="M44" s="14">
        <v>21.1</v>
      </c>
      <c r="N44" s="7">
        <v>15.8</v>
      </c>
      <c r="O44" s="3" t="s">
        <v>106</v>
      </c>
    </row>
    <row r="45" spans="1:15" x14ac:dyDescent="0.25">
      <c r="A45" s="36" t="s">
        <v>89</v>
      </c>
      <c r="B45" s="39">
        <v>42186</v>
      </c>
      <c r="C45" s="40">
        <v>42013</v>
      </c>
      <c r="D45" s="41">
        <v>42061</v>
      </c>
      <c r="E45" s="42">
        <v>42080</v>
      </c>
      <c r="F45" s="43">
        <v>42109</v>
      </c>
      <c r="G45" s="44">
        <v>42135</v>
      </c>
      <c r="H45" s="45">
        <v>42185</v>
      </c>
      <c r="I45" s="46">
        <v>42186</v>
      </c>
      <c r="J45" s="47">
        <v>42238</v>
      </c>
      <c r="K45" s="45">
        <v>42258</v>
      </c>
      <c r="L45" s="48">
        <v>42283</v>
      </c>
      <c r="M45" s="49">
        <v>42315</v>
      </c>
      <c r="N45" s="42">
        <v>42355</v>
      </c>
      <c r="O45" s="36" t="s">
        <v>89</v>
      </c>
    </row>
    <row r="46" spans="1:15" x14ac:dyDescent="0.25">
      <c r="A46" s="2" t="s">
        <v>22</v>
      </c>
      <c r="B46" s="18">
        <v>37.799999999999997</v>
      </c>
      <c r="C46" s="17">
        <v>17.2</v>
      </c>
      <c r="D46" s="19">
        <v>19.899999999999999</v>
      </c>
      <c r="E46" s="20">
        <v>22.9</v>
      </c>
      <c r="F46" s="21">
        <v>29.3</v>
      </c>
      <c r="G46" s="22">
        <v>32.4</v>
      </c>
      <c r="H46" s="23">
        <v>35</v>
      </c>
      <c r="I46" s="24">
        <v>37.799999999999997</v>
      </c>
      <c r="J46" s="85">
        <v>37.299999999999997</v>
      </c>
      <c r="K46" s="23">
        <v>32.799999999999997</v>
      </c>
      <c r="L46" s="26">
        <v>27.8</v>
      </c>
      <c r="M46" s="27">
        <v>21.8</v>
      </c>
      <c r="N46" s="20">
        <v>16.100000000000001</v>
      </c>
      <c r="O46" s="2" t="s">
        <v>22</v>
      </c>
    </row>
    <row r="47" spans="1:15" x14ac:dyDescent="0.25">
      <c r="A47" s="2" t="s">
        <v>89</v>
      </c>
      <c r="B47" s="39">
        <v>19176</v>
      </c>
      <c r="C47" s="74">
        <v>13159</v>
      </c>
      <c r="D47" s="75">
        <v>18311</v>
      </c>
      <c r="E47" s="76">
        <v>19443</v>
      </c>
      <c r="F47" s="77">
        <v>18004</v>
      </c>
      <c r="G47" s="78">
        <v>19504</v>
      </c>
      <c r="H47" s="23">
        <v>1947</v>
      </c>
      <c r="I47" s="80">
        <v>19176</v>
      </c>
      <c r="J47" s="47">
        <v>37843</v>
      </c>
      <c r="K47" s="79">
        <v>18145</v>
      </c>
      <c r="L47" s="82">
        <v>40817</v>
      </c>
      <c r="M47" s="83">
        <v>10169</v>
      </c>
      <c r="N47" s="76">
        <v>36867</v>
      </c>
      <c r="O47" s="2" t="s">
        <v>89</v>
      </c>
    </row>
    <row r="48" spans="1:15" x14ac:dyDescent="0.25">
      <c r="A48" s="15" t="s">
        <v>114</v>
      </c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 t="s">
        <v>114</v>
      </c>
    </row>
    <row r="49" spans="1:15" x14ac:dyDescent="0.25">
      <c r="A49" s="3" t="s">
        <v>115</v>
      </c>
      <c r="B49" s="4">
        <f>INT(SUM(C49:N49)*100/12)/100</f>
        <v>11.53</v>
      </c>
      <c r="C49" s="237">
        <f t="shared" ref="C49:N49" si="4">(C3+C26)/2</f>
        <v>4.3384999999999998</v>
      </c>
      <c r="D49" s="238">
        <f t="shared" si="4"/>
        <v>4.0015000000000001</v>
      </c>
      <c r="E49" s="239">
        <f t="shared" si="4"/>
        <v>7.27</v>
      </c>
      <c r="F49" s="240">
        <f t="shared" si="4"/>
        <v>10.704999999999998</v>
      </c>
      <c r="G49" s="241">
        <f t="shared" si="4"/>
        <v>13.044999999999998</v>
      </c>
      <c r="H49" s="242">
        <f t="shared" si="4"/>
        <v>16.399999999999999</v>
      </c>
      <c r="I49" s="243">
        <f t="shared" si="4"/>
        <v>18.45</v>
      </c>
      <c r="J49" s="244">
        <f t="shared" si="4"/>
        <v>18.899999999999999</v>
      </c>
      <c r="K49" s="242">
        <f t="shared" si="4"/>
        <v>13.870000000000001</v>
      </c>
      <c r="L49" s="245">
        <f t="shared" si="4"/>
        <v>11.085000000000001</v>
      </c>
      <c r="M49" s="266">
        <f t="shared" si="4"/>
        <v>10.54</v>
      </c>
      <c r="N49" s="267">
        <f t="shared" si="4"/>
        <v>9.86</v>
      </c>
      <c r="O49" s="3" t="s">
        <v>115</v>
      </c>
    </row>
    <row r="50" spans="1:15" x14ac:dyDescent="0.25">
      <c r="A50" s="30" t="s">
        <v>116</v>
      </c>
      <c r="B50" s="18">
        <f>INT(SUM(C50:N50)*100/12)/100</f>
        <v>11.35</v>
      </c>
      <c r="C50" s="247">
        <f t="shared" ref="C50:N50" si="5">(C4+C27)/2</f>
        <v>4.6115357142857141</v>
      </c>
      <c r="D50" s="248">
        <f t="shared" si="5"/>
        <v>4.9426428571428573</v>
      </c>
      <c r="E50" s="249">
        <f t="shared" si="5"/>
        <v>7.5396428571428578</v>
      </c>
      <c r="F50" s="250">
        <f t="shared" si="5"/>
        <v>10.694285714285714</v>
      </c>
      <c r="G50" s="251">
        <f t="shared" si="5"/>
        <v>13.56607142857143</v>
      </c>
      <c r="H50" s="252">
        <f t="shared" si="5"/>
        <v>16.664285714285715</v>
      </c>
      <c r="I50" s="253">
        <f t="shared" si="5"/>
        <v>18.61</v>
      </c>
      <c r="J50" s="254">
        <f t="shared" si="5"/>
        <v>18.431428571428572</v>
      </c>
      <c r="K50" s="252">
        <f t="shared" si="5"/>
        <v>15.836785714285714</v>
      </c>
      <c r="L50" s="255">
        <f t="shared" si="5"/>
        <v>12.730714285714285</v>
      </c>
      <c r="M50" s="256">
        <f t="shared" si="5"/>
        <v>8.1282142857142858</v>
      </c>
      <c r="N50" s="249">
        <f t="shared" si="5"/>
        <v>4.553178571428572</v>
      </c>
      <c r="O50" s="30" t="s">
        <v>116</v>
      </c>
    </row>
    <row r="51" spans="1:15" x14ac:dyDescent="0.25">
      <c r="A51" s="30" t="s">
        <v>21</v>
      </c>
      <c r="B51" s="18">
        <f t="shared" ref="B51:N51" si="6">B49-B50</f>
        <v>0.17999999999999972</v>
      </c>
      <c r="C51" s="17">
        <f t="shared" si="6"/>
        <v>-0.27303571428571427</v>
      </c>
      <c r="D51" s="19">
        <f t="shared" si="6"/>
        <v>-0.94114285714285728</v>
      </c>
      <c r="E51" s="20">
        <f t="shared" si="6"/>
        <v>-0.26964285714285818</v>
      </c>
      <c r="F51" s="21">
        <f t="shared" si="6"/>
        <v>1.0714285714284344E-2</v>
      </c>
      <c r="G51" s="22">
        <f t="shared" si="6"/>
        <v>-0.52107142857143174</v>
      </c>
      <c r="H51" s="23">
        <f t="shared" si="6"/>
        <v>-0.26428571428571601</v>
      </c>
      <c r="I51" s="24">
        <f t="shared" si="6"/>
        <v>-0.16000000000000014</v>
      </c>
      <c r="J51" s="25">
        <f t="shared" si="6"/>
        <v>0.4685714285714262</v>
      </c>
      <c r="K51" s="23">
        <f t="shared" si="6"/>
        <v>-1.966785714285713</v>
      </c>
      <c r="L51" s="26">
        <f t="shared" si="6"/>
        <v>-1.6457142857142841</v>
      </c>
      <c r="M51" s="27">
        <f t="shared" si="6"/>
        <v>2.4117857142857133</v>
      </c>
      <c r="N51" s="20">
        <f t="shared" si="6"/>
        <v>5.3068214285714275</v>
      </c>
      <c r="O51" s="30" t="s">
        <v>21</v>
      </c>
    </row>
    <row r="52" spans="1:15" x14ac:dyDescent="0.25">
      <c r="A52" s="30" t="s">
        <v>117</v>
      </c>
      <c r="B52" s="18">
        <v>10.11</v>
      </c>
      <c r="C52" s="17">
        <v>0.60499999999999998</v>
      </c>
      <c r="D52" s="19">
        <v>1.4850000000000001</v>
      </c>
      <c r="E52" s="20">
        <v>4.46</v>
      </c>
      <c r="F52" s="21">
        <v>8.34</v>
      </c>
      <c r="G52" s="22">
        <v>11.5</v>
      </c>
      <c r="H52" s="23">
        <v>15.45</v>
      </c>
      <c r="I52" s="24">
        <v>16.8</v>
      </c>
      <c r="J52" s="25">
        <v>17.350000000000001</v>
      </c>
      <c r="K52" s="23">
        <v>13.94</v>
      </c>
      <c r="L52" s="26">
        <v>8.9600000000000009</v>
      </c>
      <c r="M52" s="27">
        <v>6.7850000000000001</v>
      </c>
      <c r="N52" s="20">
        <v>-5.5E-2</v>
      </c>
      <c r="O52" s="30" t="s">
        <v>117</v>
      </c>
    </row>
    <row r="53" spans="1:15" x14ac:dyDescent="0.25">
      <c r="A53" s="30" t="s">
        <v>86</v>
      </c>
      <c r="B53" s="18">
        <v>2010</v>
      </c>
      <c r="C53" s="17">
        <v>2010</v>
      </c>
      <c r="D53" s="19">
        <v>2012</v>
      </c>
      <c r="E53" s="20">
        <v>2013</v>
      </c>
      <c r="F53" s="21">
        <v>2001</v>
      </c>
      <c r="G53" s="22">
        <v>2010</v>
      </c>
      <c r="H53" s="23">
        <v>2002</v>
      </c>
      <c r="I53" s="24">
        <v>2011</v>
      </c>
      <c r="J53" s="25">
        <v>2006</v>
      </c>
      <c r="K53" s="23">
        <v>2001</v>
      </c>
      <c r="L53" s="26">
        <v>2003</v>
      </c>
      <c r="M53" s="27">
        <v>2010</v>
      </c>
      <c r="N53" s="20">
        <v>2010</v>
      </c>
      <c r="O53" s="30" t="s">
        <v>86</v>
      </c>
    </row>
    <row r="54" spans="1:15" x14ac:dyDescent="0.25">
      <c r="A54" s="30" t="s">
        <v>118</v>
      </c>
      <c r="B54" s="18">
        <v>12.3</v>
      </c>
      <c r="C54" s="17">
        <v>7.88</v>
      </c>
      <c r="D54" s="19">
        <v>7.84</v>
      </c>
      <c r="E54" s="20">
        <v>9.4</v>
      </c>
      <c r="F54" s="21">
        <v>13.68</v>
      </c>
      <c r="G54" s="22">
        <v>16.3</v>
      </c>
      <c r="H54" s="23">
        <v>17.600000000000001</v>
      </c>
      <c r="I54" s="24">
        <v>22.1</v>
      </c>
      <c r="J54" s="25">
        <v>20.350000000000001</v>
      </c>
      <c r="K54" s="23">
        <v>18.850000000000001</v>
      </c>
      <c r="L54" s="26">
        <v>15.5</v>
      </c>
      <c r="M54" s="27">
        <v>10.54</v>
      </c>
      <c r="N54" s="20">
        <v>9.86</v>
      </c>
      <c r="O54" s="30" t="s">
        <v>118</v>
      </c>
    </row>
    <row r="55" spans="1:15" ht="15.75" thickBot="1" x14ac:dyDescent="0.3">
      <c r="A55" s="88" t="s">
        <v>86</v>
      </c>
      <c r="B55" s="89">
        <v>2014</v>
      </c>
      <c r="C55" s="90">
        <v>2007</v>
      </c>
      <c r="D55" s="91">
        <v>2002</v>
      </c>
      <c r="E55" s="92">
        <v>2014</v>
      </c>
      <c r="F55" s="93">
        <v>2011</v>
      </c>
      <c r="G55" s="94">
        <v>2008</v>
      </c>
      <c r="H55" s="95">
        <v>2005</v>
      </c>
      <c r="I55" s="96">
        <v>2006</v>
      </c>
      <c r="J55" s="97">
        <v>2003</v>
      </c>
      <c r="K55" s="95">
        <v>2006</v>
      </c>
      <c r="L55" s="98">
        <v>2005</v>
      </c>
      <c r="M55" s="99">
        <v>2015</v>
      </c>
      <c r="N55" s="92">
        <v>2015</v>
      </c>
      <c r="O55" s="88" t="s">
        <v>86</v>
      </c>
    </row>
    <row r="56" spans="1:15" ht="15.75" thickTop="1" x14ac:dyDescent="0.25">
      <c r="A56" s="100" t="s">
        <v>119</v>
      </c>
      <c r="B56" s="63">
        <f>INT(SUM(C56:N56)*100/12)/100</f>
        <v>11.53</v>
      </c>
      <c r="C56" s="257">
        <f t="shared" ref="C56:N56" si="7">(C14+C37)/2</f>
        <v>5</v>
      </c>
      <c r="D56" s="258">
        <f t="shared" si="7"/>
        <v>4.2</v>
      </c>
      <c r="E56" s="259">
        <f t="shared" si="7"/>
        <v>7.4</v>
      </c>
      <c r="F56" s="260">
        <f t="shared" si="7"/>
        <v>10.55</v>
      </c>
      <c r="G56" s="261">
        <f t="shared" si="7"/>
        <v>12.6</v>
      </c>
      <c r="H56" s="262">
        <f t="shared" si="7"/>
        <v>16</v>
      </c>
      <c r="I56" s="263">
        <f t="shared" si="7"/>
        <v>17.95</v>
      </c>
      <c r="J56" s="264">
        <f t="shared" si="7"/>
        <v>18.600000000000001</v>
      </c>
      <c r="K56" s="262">
        <f t="shared" si="7"/>
        <v>13.8</v>
      </c>
      <c r="L56" s="265">
        <f t="shared" si="7"/>
        <v>11.2</v>
      </c>
      <c r="M56" s="246">
        <f t="shared" si="7"/>
        <v>10.95</v>
      </c>
      <c r="N56" s="259">
        <f t="shared" si="7"/>
        <v>10.15</v>
      </c>
      <c r="O56" s="100" t="s">
        <v>119</v>
      </c>
    </row>
    <row r="57" spans="1:15" x14ac:dyDescent="0.25">
      <c r="A57" s="2" t="s">
        <v>120</v>
      </c>
      <c r="B57" s="18">
        <f>INT(SUM(C57:N57)*100/12)/100</f>
        <v>10.96</v>
      </c>
      <c r="C57" s="247">
        <f t="shared" ref="C57:N57" si="8">(C15+C38)/2</f>
        <v>4.0999999999999996</v>
      </c>
      <c r="D57" s="248">
        <f t="shared" si="8"/>
        <v>5.5</v>
      </c>
      <c r="E57" s="249">
        <f t="shared" si="8"/>
        <v>6.9499999999999993</v>
      </c>
      <c r="F57" s="250">
        <f t="shared" si="8"/>
        <v>10.45</v>
      </c>
      <c r="G57" s="251">
        <f t="shared" si="8"/>
        <v>13</v>
      </c>
      <c r="H57" s="252">
        <f t="shared" si="8"/>
        <v>15.5</v>
      </c>
      <c r="I57" s="253">
        <f t="shared" si="8"/>
        <v>16.7</v>
      </c>
      <c r="J57" s="254">
        <f t="shared" si="8"/>
        <v>17.450000000000003</v>
      </c>
      <c r="K57" s="252">
        <f t="shared" si="8"/>
        <v>15.95</v>
      </c>
      <c r="L57" s="255">
        <f t="shared" si="8"/>
        <v>12.3</v>
      </c>
      <c r="M57" s="256">
        <f t="shared" si="8"/>
        <v>7.85</v>
      </c>
      <c r="N57" s="249">
        <f t="shared" si="8"/>
        <v>5.8</v>
      </c>
      <c r="O57" s="2" t="s">
        <v>120</v>
      </c>
    </row>
    <row r="58" spans="1:15" x14ac:dyDescent="0.25">
      <c r="A58" s="30" t="s">
        <v>21</v>
      </c>
      <c r="B58" s="18">
        <f t="shared" ref="B58:N58" si="9">B56-B57</f>
        <v>0.56999999999999851</v>
      </c>
      <c r="C58" s="17">
        <f t="shared" si="9"/>
        <v>0.90000000000000036</v>
      </c>
      <c r="D58" s="19">
        <f t="shared" si="9"/>
        <v>-1.2999999999999998</v>
      </c>
      <c r="E58" s="20">
        <f t="shared" si="9"/>
        <v>0.45000000000000107</v>
      </c>
      <c r="F58" s="21">
        <f t="shared" si="9"/>
        <v>0.10000000000000142</v>
      </c>
      <c r="G58" s="22">
        <f t="shared" si="9"/>
        <v>-0.40000000000000036</v>
      </c>
      <c r="H58" s="23">
        <f t="shared" si="9"/>
        <v>0.5</v>
      </c>
      <c r="I58" s="24">
        <f t="shared" si="9"/>
        <v>1.25</v>
      </c>
      <c r="J58" s="25">
        <f t="shared" si="9"/>
        <v>1.1499999999999986</v>
      </c>
      <c r="K58" s="23">
        <f t="shared" si="9"/>
        <v>-2.1499999999999986</v>
      </c>
      <c r="L58" s="26">
        <f t="shared" si="9"/>
        <v>-1.1000000000000014</v>
      </c>
      <c r="M58" s="27">
        <f t="shared" si="9"/>
        <v>3.0999999999999996</v>
      </c>
      <c r="N58" s="20">
        <f t="shared" si="9"/>
        <v>4.3500000000000005</v>
      </c>
      <c r="O58" s="30" t="s">
        <v>21</v>
      </c>
    </row>
    <row r="59" spans="1:15" x14ac:dyDescent="0.25">
      <c r="A59" s="30" t="s">
        <v>117</v>
      </c>
      <c r="B59" s="16"/>
      <c r="C59" s="17">
        <v>-3.1</v>
      </c>
      <c r="D59" s="19">
        <v>-3.6</v>
      </c>
      <c r="E59" s="20">
        <v>3.4</v>
      </c>
      <c r="F59" s="21">
        <v>6.3</v>
      </c>
      <c r="G59" s="22">
        <v>9.6999999999999993</v>
      </c>
      <c r="H59" s="23">
        <v>12.5</v>
      </c>
      <c r="I59" s="24">
        <v>14.9</v>
      </c>
      <c r="J59" s="25">
        <v>14.9</v>
      </c>
      <c r="K59" s="23">
        <v>11.9</v>
      </c>
      <c r="L59" s="26">
        <v>7.6</v>
      </c>
      <c r="M59" s="27">
        <v>3.7</v>
      </c>
      <c r="N59" s="20">
        <v>-0.1</v>
      </c>
      <c r="O59" s="30" t="s">
        <v>117</v>
      </c>
    </row>
    <row r="60" spans="1:15" x14ac:dyDescent="0.25">
      <c r="A60" s="30" t="s">
        <v>86</v>
      </c>
      <c r="B60" s="16"/>
      <c r="C60" s="17">
        <v>1963</v>
      </c>
      <c r="D60" s="19">
        <v>1956</v>
      </c>
      <c r="E60" s="20">
        <v>1955</v>
      </c>
      <c r="F60" s="21">
        <v>1986</v>
      </c>
      <c r="G60" s="22">
        <v>1984</v>
      </c>
      <c r="H60" s="23">
        <v>1972</v>
      </c>
      <c r="I60" s="24" t="s">
        <v>99</v>
      </c>
      <c r="J60" s="25">
        <v>1956</v>
      </c>
      <c r="K60" s="23">
        <v>1986</v>
      </c>
      <c r="L60" s="26">
        <v>1974</v>
      </c>
      <c r="M60" s="27">
        <v>1993</v>
      </c>
      <c r="N60" s="20">
        <v>2010</v>
      </c>
      <c r="O60" s="30" t="s">
        <v>86</v>
      </c>
    </row>
    <row r="61" spans="1:15" x14ac:dyDescent="0.25">
      <c r="A61" s="30" t="s">
        <v>118</v>
      </c>
      <c r="B61" s="16"/>
      <c r="C61" s="17">
        <v>7.7</v>
      </c>
      <c r="D61" s="19">
        <v>8.6</v>
      </c>
      <c r="E61" s="20">
        <v>9.9</v>
      </c>
      <c r="F61" s="21">
        <v>12.65</v>
      </c>
      <c r="G61" s="22">
        <v>15.1</v>
      </c>
      <c r="H61" s="23">
        <v>17.8</v>
      </c>
      <c r="I61" s="24">
        <v>21.3</v>
      </c>
      <c r="J61" s="25">
        <v>21.1</v>
      </c>
      <c r="K61" s="23">
        <v>18.600000000000001</v>
      </c>
      <c r="L61" s="26">
        <v>15</v>
      </c>
      <c r="M61" s="27">
        <v>11.2</v>
      </c>
      <c r="N61" s="20">
        <v>10.15</v>
      </c>
      <c r="O61" s="30" t="s">
        <v>118</v>
      </c>
    </row>
    <row r="62" spans="1:15" x14ac:dyDescent="0.25">
      <c r="A62" s="88" t="s">
        <v>86</v>
      </c>
      <c r="B62" s="101"/>
      <c r="C62" s="90">
        <v>2007</v>
      </c>
      <c r="D62" s="91">
        <v>1990</v>
      </c>
      <c r="E62" s="92" t="s">
        <v>99</v>
      </c>
      <c r="F62" s="93">
        <v>2007</v>
      </c>
      <c r="G62" s="94">
        <v>1947</v>
      </c>
      <c r="H62" s="95">
        <v>1976</v>
      </c>
      <c r="I62" s="96">
        <v>2006</v>
      </c>
      <c r="J62" s="97">
        <v>1947</v>
      </c>
      <c r="K62" s="95">
        <v>1949</v>
      </c>
      <c r="L62" s="98">
        <v>2001</v>
      </c>
      <c r="M62" s="99">
        <v>1994</v>
      </c>
      <c r="N62" s="92">
        <v>2015</v>
      </c>
      <c r="O62" s="88" t="s">
        <v>86</v>
      </c>
    </row>
    <row r="63" spans="1:15" x14ac:dyDescent="0.25">
      <c r="A63" s="15" t="s">
        <v>121</v>
      </c>
      <c r="B63" s="16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 t="s">
        <v>121</v>
      </c>
    </row>
    <row r="64" spans="1:15" x14ac:dyDescent="0.25">
      <c r="A64" s="279" t="s">
        <v>122</v>
      </c>
      <c r="B64" s="280">
        <f>SUM(C64:N64)</f>
        <v>38</v>
      </c>
      <c r="C64" s="281">
        <v>15</v>
      </c>
      <c r="D64" s="282">
        <v>12</v>
      </c>
      <c r="E64" s="283">
        <v>6</v>
      </c>
      <c r="F64" s="284">
        <v>2</v>
      </c>
      <c r="G64" s="285">
        <v>0</v>
      </c>
      <c r="H64" s="286">
        <v>0</v>
      </c>
      <c r="I64" s="287">
        <v>0</v>
      </c>
      <c r="J64" s="288">
        <v>0</v>
      </c>
      <c r="K64" s="286">
        <v>0</v>
      </c>
      <c r="L64" s="289">
        <v>0</v>
      </c>
      <c r="M64" s="290">
        <v>3</v>
      </c>
      <c r="N64" s="283">
        <v>0</v>
      </c>
      <c r="O64" s="279" t="s">
        <v>122</v>
      </c>
    </row>
    <row r="65" spans="1:15" x14ac:dyDescent="0.25">
      <c r="A65" s="291" t="s">
        <v>123</v>
      </c>
      <c r="B65" s="269">
        <f>SUM(C65:N65)</f>
        <v>48.067142857142862</v>
      </c>
      <c r="C65" s="292">
        <v>10.928571428571429</v>
      </c>
      <c r="D65" s="293">
        <v>10.357142857142858</v>
      </c>
      <c r="E65" s="294">
        <v>7.3571428571428568</v>
      </c>
      <c r="F65" s="295">
        <v>3.0714285714285716</v>
      </c>
      <c r="G65" s="296">
        <v>0.21</v>
      </c>
      <c r="H65" s="297">
        <v>0</v>
      </c>
      <c r="I65" s="298">
        <v>0</v>
      </c>
      <c r="J65" s="299">
        <v>0</v>
      </c>
      <c r="K65" s="297">
        <v>0</v>
      </c>
      <c r="L65" s="300">
        <v>1.1428571428571428</v>
      </c>
      <c r="M65" s="301">
        <v>3.43</v>
      </c>
      <c r="N65" s="294">
        <v>11.57</v>
      </c>
      <c r="O65" s="291" t="s">
        <v>123</v>
      </c>
    </row>
    <row r="66" spans="1:15" x14ac:dyDescent="0.25">
      <c r="A66" s="2" t="s">
        <v>124</v>
      </c>
      <c r="B66" s="18">
        <v>77</v>
      </c>
      <c r="C66" s="17">
        <v>18</v>
      </c>
      <c r="D66" s="19">
        <v>18</v>
      </c>
      <c r="E66" s="20">
        <v>15</v>
      </c>
      <c r="F66" s="21">
        <v>9</v>
      </c>
      <c r="G66" s="22">
        <v>2</v>
      </c>
      <c r="H66" s="23">
        <v>0</v>
      </c>
      <c r="I66" s="24">
        <v>0</v>
      </c>
      <c r="J66" s="25">
        <v>0</v>
      </c>
      <c r="K66" s="23">
        <v>0</v>
      </c>
      <c r="L66" s="26">
        <v>7</v>
      </c>
      <c r="M66" s="27">
        <v>8</v>
      </c>
      <c r="N66" s="20">
        <v>25</v>
      </c>
      <c r="O66" s="2" t="s">
        <v>124</v>
      </c>
    </row>
    <row r="67" spans="1:15" x14ac:dyDescent="0.25">
      <c r="A67" s="2" t="s">
        <v>86</v>
      </c>
      <c r="B67" s="18">
        <v>2010</v>
      </c>
      <c r="C67" s="17">
        <v>2010</v>
      </c>
      <c r="D67" s="19">
        <v>2003</v>
      </c>
      <c r="E67" s="20">
        <v>2006</v>
      </c>
      <c r="F67" s="21">
        <v>2003</v>
      </c>
      <c r="G67" s="22">
        <v>2010</v>
      </c>
      <c r="H67" s="23"/>
      <c r="I67" s="24"/>
      <c r="J67" s="25"/>
      <c r="K67" s="23"/>
      <c r="L67" s="26">
        <v>2003</v>
      </c>
      <c r="M67" s="27">
        <v>2005</v>
      </c>
      <c r="N67" s="20">
        <v>2010</v>
      </c>
      <c r="O67" s="2" t="s">
        <v>86</v>
      </c>
    </row>
    <row r="68" spans="1:15" x14ac:dyDescent="0.25">
      <c r="A68" s="2" t="s">
        <v>125</v>
      </c>
      <c r="B68" s="18">
        <v>19</v>
      </c>
      <c r="C68" s="17">
        <v>2</v>
      </c>
      <c r="D68" s="19">
        <v>0</v>
      </c>
      <c r="E68" s="20">
        <v>2</v>
      </c>
      <c r="F68" s="21">
        <v>0</v>
      </c>
      <c r="G68" s="22">
        <v>0</v>
      </c>
      <c r="H68" s="23">
        <v>0</v>
      </c>
      <c r="I68" s="24">
        <v>0</v>
      </c>
      <c r="J68" s="25">
        <v>0</v>
      </c>
      <c r="K68" s="23">
        <v>0</v>
      </c>
      <c r="L68" s="26">
        <v>0</v>
      </c>
      <c r="M68" s="27">
        <v>0</v>
      </c>
      <c r="N68" s="20">
        <v>0</v>
      </c>
      <c r="O68" s="2" t="s">
        <v>125</v>
      </c>
    </row>
    <row r="69" spans="1:15" x14ac:dyDescent="0.25">
      <c r="A69" s="2" t="s">
        <v>126</v>
      </c>
      <c r="B69" s="18">
        <v>2014</v>
      </c>
      <c r="C69" s="17">
        <v>2014</v>
      </c>
      <c r="D69" s="19">
        <v>2014</v>
      </c>
      <c r="E69" s="20">
        <v>2012</v>
      </c>
      <c r="F69" s="21">
        <v>2011</v>
      </c>
      <c r="G69" s="22">
        <v>2015</v>
      </c>
      <c r="H69" s="23"/>
      <c r="I69" s="24"/>
      <c r="J69" s="25"/>
      <c r="K69" s="23"/>
      <c r="L69" s="26">
        <v>2015</v>
      </c>
      <c r="M69" s="27">
        <v>2014</v>
      </c>
      <c r="N69" s="20">
        <v>2015</v>
      </c>
      <c r="O69" s="2" t="s">
        <v>126</v>
      </c>
    </row>
    <row r="70" spans="1:15" x14ac:dyDescent="0.25">
      <c r="A70" s="2" t="s">
        <v>127</v>
      </c>
      <c r="B70" s="102">
        <v>42330</v>
      </c>
      <c r="C70" s="17"/>
      <c r="D70" s="19"/>
      <c r="E70" s="20"/>
      <c r="F70" s="21"/>
      <c r="G70" s="22"/>
      <c r="H70" s="23"/>
      <c r="I70" s="24"/>
      <c r="J70" s="25"/>
      <c r="K70" s="23"/>
      <c r="L70" s="26"/>
      <c r="M70" s="27"/>
      <c r="N70" s="20"/>
      <c r="O70" s="2"/>
    </row>
    <row r="71" spans="1:15" x14ac:dyDescent="0.25">
      <c r="A71" s="2" t="s">
        <v>128</v>
      </c>
      <c r="B71" s="39">
        <v>40101</v>
      </c>
      <c r="C71" s="17"/>
      <c r="D71" s="19"/>
      <c r="E71" s="20"/>
      <c r="F71" s="21"/>
      <c r="G71" s="22"/>
      <c r="H71" s="23"/>
      <c r="I71" s="24"/>
      <c r="J71" s="25"/>
      <c r="K71" s="23"/>
      <c r="L71" s="26"/>
      <c r="M71" s="27"/>
      <c r="N71" s="20"/>
      <c r="O71" s="2"/>
    </row>
    <row r="72" spans="1:15" x14ac:dyDescent="0.25">
      <c r="A72" s="2" t="s">
        <v>129</v>
      </c>
      <c r="B72" s="39">
        <v>41977</v>
      </c>
      <c r="C72" s="17"/>
      <c r="D72" s="19"/>
      <c r="E72" s="20"/>
      <c r="F72" s="21"/>
      <c r="G72" s="22"/>
      <c r="H72" s="23"/>
      <c r="I72" s="24"/>
      <c r="J72" s="25"/>
      <c r="K72" s="23"/>
      <c r="L72" s="26"/>
      <c r="M72" s="27"/>
      <c r="N72" s="20"/>
      <c r="O72" s="2"/>
    </row>
    <row r="73" spans="1:15" x14ac:dyDescent="0.25">
      <c r="A73" s="2" t="s">
        <v>130</v>
      </c>
      <c r="B73" s="102">
        <v>42100</v>
      </c>
      <c r="C73" s="17"/>
      <c r="D73" s="19"/>
      <c r="E73" s="20"/>
      <c r="F73" s="21"/>
      <c r="G73" s="22"/>
      <c r="H73" s="23"/>
      <c r="I73" s="24"/>
      <c r="J73" s="25"/>
      <c r="K73" s="23"/>
      <c r="L73" s="26"/>
      <c r="M73" s="27"/>
      <c r="N73" s="20"/>
      <c r="O73" s="2"/>
    </row>
    <row r="74" spans="1:15" x14ac:dyDescent="0.25">
      <c r="A74" s="2" t="s">
        <v>131</v>
      </c>
      <c r="B74" s="39">
        <v>40624</v>
      </c>
      <c r="C74" s="17"/>
      <c r="D74" s="19"/>
      <c r="E74" s="20"/>
      <c r="F74" s="21"/>
      <c r="G74" s="22"/>
      <c r="H74" s="23"/>
      <c r="I74" s="24"/>
      <c r="J74" s="25"/>
      <c r="K74" s="23"/>
      <c r="L74" s="26"/>
      <c r="M74" s="27"/>
      <c r="N74" s="20"/>
      <c r="O74" s="2"/>
    </row>
    <row r="75" spans="1:15" ht="15.75" thickBot="1" x14ac:dyDescent="0.3">
      <c r="A75" s="103" t="s">
        <v>132</v>
      </c>
      <c r="B75" s="104">
        <v>38490</v>
      </c>
      <c r="C75" s="105"/>
      <c r="D75" s="106"/>
      <c r="E75" s="107"/>
      <c r="F75" s="108"/>
      <c r="G75" s="109"/>
      <c r="H75" s="110"/>
      <c r="I75" s="111"/>
      <c r="J75" s="112"/>
      <c r="K75" s="110"/>
      <c r="L75" s="113"/>
      <c r="M75" s="114"/>
      <c r="N75" s="107"/>
      <c r="O75" s="103"/>
    </row>
    <row r="76" spans="1:15" ht="15.75" thickTop="1" x14ac:dyDescent="0.25">
      <c r="A76" s="62" t="s">
        <v>133</v>
      </c>
      <c r="B76" s="63">
        <f>SUM(C76:N76)</f>
        <v>23</v>
      </c>
      <c r="C76" s="64">
        <v>10</v>
      </c>
      <c r="D76" s="65">
        <v>10</v>
      </c>
      <c r="E76" s="66">
        <v>1</v>
      </c>
      <c r="F76" s="67">
        <v>1</v>
      </c>
      <c r="G76" s="68">
        <v>0</v>
      </c>
      <c r="H76" s="69">
        <v>0</v>
      </c>
      <c r="I76" s="70">
        <v>0</v>
      </c>
      <c r="J76" s="71">
        <v>0</v>
      </c>
      <c r="K76" s="69">
        <v>0</v>
      </c>
      <c r="L76" s="72">
        <v>0</v>
      </c>
      <c r="M76" s="73">
        <v>1</v>
      </c>
      <c r="N76" s="66">
        <v>0</v>
      </c>
      <c r="O76" s="62" t="s">
        <v>133</v>
      </c>
    </row>
    <row r="77" spans="1:15" x14ac:dyDescent="0.25">
      <c r="A77" s="115" t="s">
        <v>134</v>
      </c>
      <c r="B77" s="116">
        <f>SUM(C77:N77)</f>
        <v>49</v>
      </c>
      <c r="C77" s="117">
        <v>12</v>
      </c>
      <c r="D77" s="118">
        <v>11</v>
      </c>
      <c r="E77" s="119">
        <v>7</v>
      </c>
      <c r="F77" s="120">
        <v>3</v>
      </c>
      <c r="G77" s="121">
        <v>0</v>
      </c>
      <c r="H77" s="122">
        <v>0</v>
      </c>
      <c r="I77" s="123">
        <v>0</v>
      </c>
      <c r="J77" s="124">
        <v>0</v>
      </c>
      <c r="K77" s="122">
        <v>0</v>
      </c>
      <c r="L77" s="125">
        <v>1</v>
      </c>
      <c r="M77" s="126">
        <v>5</v>
      </c>
      <c r="N77" s="119">
        <v>10</v>
      </c>
      <c r="O77" s="115" t="s">
        <v>134</v>
      </c>
    </row>
    <row r="78" spans="1:15" x14ac:dyDescent="0.25">
      <c r="A78" s="2" t="s">
        <v>124</v>
      </c>
      <c r="B78" s="127"/>
      <c r="C78" s="17">
        <v>28</v>
      </c>
      <c r="D78" s="19">
        <v>27</v>
      </c>
      <c r="E78" s="20">
        <v>23</v>
      </c>
      <c r="F78" s="21">
        <v>9</v>
      </c>
      <c r="G78" s="22">
        <v>2</v>
      </c>
      <c r="H78" s="23">
        <v>0</v>
      </c>
      <c r="I78" s="24">
        <v>0</v>
      </c>
      <c r="J78" s="25">
        <v>0</v>
      </c>
      <c r="K78" s="23">
        <v>0</v>
      </c>
      <c r="L78" s="26">
        <v>5</v>
      </c>
      <c r="M78" s="27">
        <v>15</v>
      </c>
      <c r="N78" s="20">
        <v>23</v>
      </c>
      <c r="O78" s="2" t="s">
        <v>124</v>
      </c>
    </row>
    <row r="79" spans="1:15" x14ac:dyDescent="0.25">
      <c r="A79" s="2" t="s">
        <v>86</v>
      </c>
      <c r="B79" s="127"/>
      <c r="C79" s="17" t="s">
        <v>99</v>
      </c>
      <c r="D79" s="19">
        <v>1956</v>
      </c>
      <c r="E79" s="20">
        <v>1955</v>
      </c>
      <c r="F79" s="21">
        <v>1956</v>
      </c>
      <c r="G79" s="22">
        <v>1962</v>
      </c>
      <c r="H79" s="23"/>
      <c r="I79" s="24"/>
      <c r="J79" s="25"/>
      <c r="K79" s="23"/>
      <c r="L79" s="26">
        <v>1997</v>
      </c>
      <c r="M79" s="27">
        <v>1985</v>
      </c>
      <c r="N79" s="20">
        <v>1963</v>
      </c>
      <c r="O79" s="2" t="s">
        <v>86</v>
      </c>
    </row>
    <row r="80" spans="1:15" x14ac:dyDescent="0.25">
      <c r="A80" s="2" t="s">
        <v>125</v>
      </c>
      <c r="B80" s="127"/>
      <c r="C80" s="17">
        <v>0</v>
      </c>
      <c r="D80" s="19">
        <v>0</v>
      </c>
      <c r="E80" s="20">
        <v>0</v>
      </c>
      <c r="F80" s="21">
        <v>0</v>
      </c>
      <c r="G80" s="22">
        <v>0</v>
      </c>
      <c r="H80" s="23">
        <v>0</v>
      </c>
      <c r="I80" s="24">
        <v>0</v>
      </c>
      <c r="J80" s="25">
        <v>0</v>
      </c>
      <c r="K80" s="23">
        <v>0</v>
      </c>
      <c r="L80" s="26">
        <v>0</v>
      </c>
      <c r="M80" s="27">
        <v>0</v>
      </c>
      <c r="N80" s="20">
        <v>0</v>
      </c>
      <c r="O80" s="2" t="s">
        <v>125</v>
      </c>
    </row>
    <row r="81" spans="1:15" x14ac:dyDescent="0.25">
      <c r="A81" s="128" t="s">
        <v>126</v>
      </c>
      <c r="B81" s="127"/>
      <c r="C81" s="90" t="s">
        <v>99</v>
      </c>
      <c r="D81" s="91">
        <v>2014</v>
      </c>
      <c r="E81" s="92">
        <v>2007</v>
      </c>
      <c r="F81" s="93">
        <v>2007</v>
      </c>
      <c r="G81" s="94">
        <v>2015</v>
      </c>
      <c r="H81" s="95"/>
      <c r="I81" s="96"/>
      <c r="J81" s="97"/>
      <c r="K81" s="95"/>
      <c r="L81" s="98">
        <v>2014</v>
      </c>
      <c r="M81" s="99">
        <v>2014</v>
      </c>
      <c r="N81" s="92">
        <v>2015</v>
      </c>
      <c r="O81" s="128" t="s">
        <v>126</v>
      </c>
    </row>
    <row r="82" spans="1:15" x14ac:dyDescent="0.25">
      <c r="A82" s="15" t="s">
        <v>135</v>
      </c>
      <c r="B82" s="16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 t="s">
        <v>135</v>
      </c>
    </row>
    <row r="83" spans="1:15" x14ac:dyDescent="0.25">
      <c r="A83" s="279" t="s">
        <v>136</v>
      </c>
      <c r="B83" s="280">
        <f>SUM(C83:N83)</f>
        <v>0</v>
      </c>
      <c r="C83" s="281">
        <v>0</v>
      </c>
      <c r="D83" s="282">
        <v>0</v>
      </c>
      <c r="E83" s="283">
        <v>0</v>
      </c>
      <c r="F83" s="284">
        <v>0</v>
      </c>
      <c r="G83" s="285">
        <v>0</v>
      </c>
      <c r="H83" s="286">
        <v>0</v>
      </c>
      <c r="I83" s="287">
        <v>0</v>
      </c>
      <c r="J83" s="288">
        <v>0</v>
      </c>
      <c r="K83" s="286">
        <v>0</v>
      </c>
      <c r="L83" s="289">
        <v>0</v>
      </c>
      <c r="M83" s="290">
        <v>0</v>
      </c>
      <c r="N83" s="283">
        <v>0</v>
      </c>
      <c r="O83" s="279" t="s">
        <v>136</v>
      </c>
    </row>
    <row r="84" spans="1:15" x14ac:dyDescent="0.25">
      <c r="A84" s="291" t="s">
        <v>137</v>
      </c>
      <c r="B84" s="269">
        <f>SUM(C84:N84)</f>
        <v>7.1427142857142849</v>
      </c>
      <c r="C84" s="292">
        <v>2.7142857142857144</v>
      </c>
      <c r="D84" s="293">
        <v>1.8571428571428572</v>
      </c>
      <c r="E84" s="294">
        <v>0.5714285714285714</v>
      </c>
      <c r="F84" s="295">
        <v>7.1428571428571425E-2</v>
      </c>
      <c r="G84" s="296">
        <v>0</v>
      </c>
      <c r="H84" s="297">
        <v>0</v>
      </c>
      <c r="I84" s="298">
        <v>0</v>
      </c>
      <c r="J84" s="299">
        <v>0</v>
      </c>
      <c r="K84" s="297">
        <v>0</v>
      </c>
      <c r="L84" s="300">
        <v>0.14285714285714285</v>
      </c>
      <c r="M84" s="301">
        <v>7.1428571428571425E-2</v>
      </c>
      <c r="N84" s="294">
        <v>1.714142857142857</v>
      </c>
      <c r="O84" s="291" t="s">
        <v>137</v>
      </c>
    </row>
    <row r="85" spans="1:15" x14ac:dyDescent="0.25">
      <c r="A85" s="2" t="s">
        <v>138</v>
      </c>
      <c r="B85" s="18">
        <v>23</v>
      </c>
      <c r="C85" s="17">
        <v>9</v>
      </c>
      <c r="D85" s="19">
        <v>12</v>
      </c>
      <c r="E85" s="20">
        <v>5</v>
      </c>
      <c r="F85" s="21">
        <v>1</v>
      </c>
      <c r="G85" s="22">
        <v>0</v>
      </c>
      <c r="H85" s="23">
        <v>0</v>
      </c>
      <c r="I85" s="24">
        <v>0</v>
      </c>
      <c r="J85" s="25">
        <v>0</v>
      </c>
      <c r="K85" s="23">
        <v>0</v>
      </c>
      <c r="L85" s="26">
        <v>2</v>
      </c>
      <c r="M85" s="27">
        <v>1</v>
      </c>
      <c r="N85" s="20">
        <v>9</v>
      </c>
      <c r="O85" s="2" t="s">
        <v>138</v>
      </c>
    </row>
    <row r="86" spans="1:15" x14ac:dyDescent="0.25">
      <c r="A86" s="2" t="s">
        <v>86</v>
      </c>
      <c r="B86" s="18">
        <v>2010</v>
      </c>
      <c r="C86" s="17">
        <v>2010</v>
      </c>
      <c r="D86" s="19">
        <v>2012</v>
      </c>
      <c r="E86" s="20">
        <v>2005</v>
      </c>
      <c r="F86" s="21">
        <v>2003</v>
      </c>
      <c r="G86" s="22"/>
      <c r="H86" s="23"/>
      <c r="I86" s="24"/>
      <c r="J86" s="25"/>
      <c r="K86" s="23"/>
      <c r="L86" s="26">
        <v>2003</v>
      </c>
      <c r="M86" s="27">
        <v>2010</v>
      </c>
      <c r="N86" s="20">
        <v>2010</v>
      </c>
      <c r="O86" s="2" t="s">
        <v>86</v>
      </c>
    </row>
    <row r="87" spans="1:15" x14ac:dyDescent="0.25">
      <c r="A87" s="2" t="s">
        <v>139</v>
      </c>
      <c r="B87" s="18">
        <v>0</v>
      </c>
      <c r="C87" s="17">
        <v>0</v>
      </c>
      <c r="D87" s="19">
        <v>0</v>
      </c>
      <c r="E87" s="20">
        <v>0</v>
      </c>
      <c r="F87" s="21">
        <v>0</v>
      </c>
      <c r="G87" s="22">
        <v>0</v>
      </c>
      <c r="H87" s="23">
        <v>0</v>
      </c>
      <c r="I87" s="24">
        <v>0</v>
      </c>
      <c r="J87" s="25">
        <v>0</v>
      </c>
      <c r="K87" s="23">
        <v>0</v>
      </c>
      <c r="L87" s="26">
        <v>0</v>
      </c>
      <c r="M87" s="27">
        <v>0</v>
      </c>
      <c r="N87" s="20">
        <v>0</v>
      </c>
      <c r="O87" s="2" t="s">
        <v>139</v>
      </c>
    </row>
    <row r="88" spans="1:15" ht="15.75" thickBot="1" x14ac:dyDescent="0.3">
      <c r="A88" s="128" t="s">
        <v>126</v>
      </c>
      <c r="B88" s="89">
        <v>2015</v>
      </c>
      <c r="C88" s="90">
        <v>2015</v>
      </c>
      <c r="D88" s="91">
        <v>2015</v>
      </c>
      <c r="E88" s="92">
        <v>2015</v>
      </c>
      <c r="F88" s="93">
        <v>2015</v>
      </c>
      <c r="G88" s="94"/>
      <c r="H88" s="95"/>
      <c r="I88" s="96"/>
      <c r="J88" s="97"/>
      <c r="K88" s="95"/>
      <c r="L88" s="98">
        <v>2015</v>
      </c>
      <c r="M88" s="99">
        <v>2015</v>
      </c>
      <c r="N88" s="92">
        <v>2015</v>
      </c>
      <c r="O88" s="128" t="s">
        <v>126</v>
      </c>
    </row>
    <row r="89" spans="1:15" ht="15.75" thickTop="1" x14ac:dyDescent="0.25">
      <c r="A89" s="129" t="s">
        <v>140</v>
      </c>
      <c r="B89" s="130">
        <f>SUM(C89:N89)</f>
        <v>7</v>
      </c>
      <c r="C89" s="215">
        <v>3</v>
      </c>
      <c r="D89" s="216">
        <v>2</v>
      </c>
      <c r="E89" s="217">
        <v>0</v>
      </c>
      <c r="F89" s="218">
        <v>0</v>
      </c>
      <c r="G89" s="135">
        <v>0</v>
      </c>
      <c r="H89" s="136">
        <v>0</v>
      </c>
      <c r="I89" s="137">
        <v>0</v>
      </c>
      <c r="J89" s="138">
        <v>0</v>
      </c>
      <c r="K89" s="136">
        <v>0</v>
      </c>
      <c r="L89" s="139">
        <v>0</v>
      </c>
      <c r="M89" s="140">
        <v>0</v>
      </c>
      <c r="N89" s="133">
        <v>2</v>
      </c>
      <c r="O89" s="129" t="s">
        <v>140</v>
      </c>
    </row>
    <row r="90" spans="1:15" x14ac:dyDescent="0.25">
      <c r="A90" s="15" t="s">
        <v>141</v>
      </c>
      <c r="B90" s="16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 t="s">
        <v>141</v>
      </c>
    </row>
    <row r="91" spans="1:15" x14ac:dyDescent="0.25">
      <c r="A91" s="279" t="s">
        <v>142</v>
      </c>
      <c r="B91" s="280">
        <f>SUM(C91:N91)</f>
        <v>0</v>
      </c>
      <c r="C91" s="281">
        <v>0</v>
      </c>
      <c r="D91" s="282">
        <v>0</v>
      </c>
      <c r="E91" s="283">
        <v>0</v>
      </c>
      <c r="F91" s="284">
        <v>0</v>
      </c>
      <c r="G91" s="285">
        <v>0</v>
      </c>
      <c r="H91" s="286">
        <v>0</v>
      </c>
      <c r="I91" s="287">
        <v>0</v>
      </c>
      <c r="J91" s="288">
        <v>0</v>
      </c>
      <c r="K91" s="286">
        <v>0</v>
      </c>
      <c r="L91" s="289">
        <v>0</v>
      </c>
      <c r="M91" s="290">
        <v>0</v>
      </c>
      <c r="N91" s="283">
        <v>0</v>
      </c>
      <c r="O91" s="279" t="s">
        <v>142</v>
      </c>
    </row>
    <row r="92" spans="1:15" x14ac:dyDescent="0.25">
      <c r="A92" s="291" t="s">
        <v>143</v>
      </c>
      <c r="B92" s="269">
        <f>SUM(C92:N92)</f>
        <v>1.2857142857142856</v>
      </c>
      <c r="C92" s="292">
        <v>0.5714285714285714</v>
      </c>
      <c r="D92" s="293">
        <v>0.5714285714285714</v>
      </c>
      <c r="E92" s="294">
        <v>7.1428571428571425E-2</v>
      </c>
      <c r="F92" s="295">
        <v>0</v>
      </c>
      <c r="G92" s="296">
        <v>0</v>
      </c>
      <c r="H92" s="297">
        <v>0</v>
      </c>
      <c r="I92" s="298">
        <v>0</v>
      </c>
      <c r="J92" s="299">
        <v>0</v>
      </c>
      <c r="K92" s="297">
        <v>0</v>
      </c>
      <c r="L92" s="300">
        <v>0</v>
      </c>
      <c r="M92" s="301">
        <v>0</v>
      </c>
      <c r="N92" s="294">
        <v>7.1428571428571425E-2</v>
      </c>
      <c r="O92" s="291" t="s">
        <v>143</v>
      </c>
    </row>
    <row r="93" spans="1:15" x14ac:dyDescent="0.25">
      <c r="A93" s="2" t="s">
        <v>144</v>
      </c>
      <c r="B93" s="18">
        <v>9</v>
      </c>
      <c r="C93" s="17">
        <v>4</v>
      </c>
      <c r="D93" s="19">
        <v>9</v>
      </c>
      <c r="E93" s="20">
        <v>1</v>
      </c>
      <c r="F93" s="21">
        <v>0</v>
      </c>
      <c r="G93" s="22">
        <v>0</v>
      </c>
      <c r="H93" s="23">
        <v>0</v>
      </c>
      <c r="I93" s="24">
        <v>0</v>
      </c>
      <c r="J93" s="25">
        <v>0</v>
      </c>
      <c r="K93" s="23">
        <v>0</v>
      </c>
      <c r="L93" s="26">
        <v>0</v>
      </c>
      <c r="M93" s="27">
        <v>0</v>
      </c>
      <c r="N93" s="20">
        <v>1</v>
      </c>
      <c r="O93" s="2" t="s">
        <v>144</v>
      </c>
    </row>
    <row r="94" spans="1:15" x14ac:dyDescent="0.25">
      <c r="A94" s="2" t="s">
        <v>86</v>
      </c>
      <c r="B94" s="18">
        <v>2012</v>
      </c>
      <c r="C94" s="17">
        <v>2009</v>
      </c>
      <c r="D94" s="19">
        <v>2012</v>
      </c>
      <c r="E94" s="20">
        <v>2005</v>
      </c>
      <c r="F94" s="21"/>
      <c r="G94" s="22"/>
      <c r="H94" s="23"/>
      <c r="I94" s="24"/>
      <c r="J94" s="25"/>
      <c r="K94" s="23"/>
      <c r="L94" s="26"/>
      <c r="M94" s="27"/>
      <c r="N94" s="20">
        <v>2010</v>
      </c>
      <c r="O94" s="2" t="s">
        <v>86</v>
      </c>
    </row>
    <row r="95" spans="1:15" x14ac:dyDescent="0.25">
      <c r="A95" s="2" t="s">
        <v>145</v>
      </c>
      <c r="B95" s="18">
        <v>0</v>
      </c>
      <c r="C95" s="17">
        <v>0</v>
      </c>
      <c r="D95" s="19">
        <v>0</v>
      </c>
      <c r="E95" s="20">
        <v>0</v>
      </c>
      <c r="F95" s="21">
        <v>0</v>
      </c>
      <c r="G95" s="22">
        <v>0</v>
      </c>
      <c r="H95" s="23">
        <v>0</v>
      </c>
      <c r="I95" s="24">
        <v>0</v>
      </c>
      <c r="J95" s="25">
        <v>0</v>
      </c>
      <c r="K95" s="23">
        <v>0</v>
      </c>
      <c r="L95" s="26">
        <v>0</v>
      </c>
      <c r="M95" s="27">
        <v>0</v>
      </c>
      <c r="N95" s="20">
        <v>0</v>
      </c>
      <c r="O95" s="2" t="s">
        <v>145</v>
      </c>
    </row>
    <row r="96" spans="1:15" ht="15.75" thickBot="1" x14ac:dyDescent="0.3">
      <c r="A96" s="128" t="s">
        <v>126</v>
      </c>
      <c r="B96" s="89">
        <v>2015</v>
      </c>
      <c r="C96" s="90">
        <v>2015</v>
      </c>
      <c r="D96" s="91">
        <v>2015</v>
      </c>
      <c r="E96" s="92">
        <v>2015</v>
      </c>
      <c r="F96" s="93"/>
      <c r="G96" s="94"/>
      <c r="H96" s="95"/>
      <c r="I96" s="96"/>
      <c r="J96" s="97"/>
      <c r="K96" s="95"/>
      <c r="L96" s="98"/>
      <c r="M96" s="99"/>
      <c r="N96" s="92">
        <v>2015</v>
      </c>
      <c r="O96" s="128" t="s">
        <v>126</v>
      </c>
    </row>
    <row r="97" spans="1:15" ht="15.75" thickTop="1" x14ac:dyDescent="0.25">
      <c r="A97" s="129" t="s">
        <v>146</v>
      </c>
      <c r="B97" s="130">
        <v>1</v>
      </c>
      <c r="C97" s="131">
        <v>1</v>
      </c>
      <c r="D97" s="132">
        <v>0</v>
      </c>
      <c r="E97" s="133">
        <v>0</v>
      </c>
      <c r="F97" s="134">
        <v>0</v>
      </c>
      <c r="G97" s="135">
        <v>0</v>
      </c>
      <c r="H97" s="136">
        <v>0</v>
      </c>
      <c r="I97" s="137">
        <v>0</v>
      </c>
      <c r="J97" s="138">
        <v>0</v>
      </c>
      <c r="K97" s="136">
        <v>0</v>
      </c>
      <c r="L97" s="225">
        <v>0</v>
      </c>
      <c r="M97" s="140">
        <v>0</v>
      </c>
      <c r="N97" s="133">
        <v>0</v>
      </c>
      <c r="O97" s="129" t="s">
        <v>147</v>
      </c>
    </row>
    <row r="98" spans="1:15" x14ac:dyDescent="0.25">
      <c r="A98" s="15" t="s">
        <v>148</v>
      </c>
      <c r="B98" s="16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 t="s">
        <v>148</v>
      </c>
    </row>
    <row r="99" spans="1:15" x14ac:dyDescent="0.25">
      <c r="A99" s="279" t="s">
        <v>149</v>
      </c>
      <c r="B99" s="280">
        <f>SUM(C99:N99)</f>
        <v>0</v>
      </c>
      <c r="C99" s="281">
        <v>0</v>
      </c>
      <c r="D99" s="282">
        <v>0</v>
      </c>
      <c r="E99" s="283">
        <v>0</v>
      </c>
      <c r="F99" s="284">
        <v>0</v>
      </c>
      <c r="G99" s="285">
        <v>0</v>
      </c>
      <c r="H99" s="286">
        <v>0</v>
      </c>
      <c r="I99" s="287">
        <v>0</v>
      </c>
      <c r="J99" s="288">
        <v>0</v>
      </c>
      <c r="K99" s="286">
        <v>0</v>
      </c>
      <c r="L99" s="289">
        <v>0</v>
      </c>
      <c r="M99" s="290">
        <v>0</v>
      </c>
      <c r="N99" s="283">
        <v>0</v>
      </c>
      <c r="O99" s="279" t="s">
        <v>149</v>
      </c>
    </row>
    <row r="100" spans="1:15" x14ac:dyDescent="0.25">
      <c r="A100" s="291" t="s">
        <v>150</v>
      </c>
      <c r="B100" s="269">
        <f>SUM(C100:N100)</f>
        <v>2.2409523809523808</v>
      </c>
      <c r="C100" s="292">
        <v>1.1299999999999999</v>
      </c>
      <c r="D100" s="293">
        <v>0.7142857142857143</v>
      </c>
      <c r="E100" s="294">
        <v>0</v>
      </c>
      <c r="F100" s="295">
        <v>0</v>
      </c>
      <c r="G100" s="296">
        <v>0</v>
      </c>
      <c r="H100" s="297">
        <v>0</v>
      </c>
      <c r="I100" s="298">
        <v>0</v>
      </c>
      <c r="J100" s="299">
        <v>0</v>
      </c>
      <c r="K100" s="297">
        <v>0</v>
      </c>
      <c r="L100" s="300">
        <v>0</v>
      </c>
      <c r="M100" s="301">
        <v>0</v>
      </c>
      <c r="N100" s="294">
        <v>0.39666666666666667</v>
      </c>
      <c r="O100" s="291" t="s">
        <v>150</v>
      </c>
    </row>
    <row r="101" spans="1:15" x14ac:dyDescent="0.25">
      <c r="A101" s="2" t="s">
        <v>151</v>
      </c>
      <c r="B101" s="18">
        <v>10</v>
      </c>
      <c r="C101" s="17">
        <v>6</v>
      </c>
      <c r="D101" s="19">
        <v>10</v>
      </c>
      <c r="E101" s="20">
        <v>0</v>
      </c>
      <c r="F101" s="21">
        <v>0</v>
      </c>
      <c r="G101" s="22">
        <v>0</v>
      </c>
      <c r="H101" s="23">
        <v>0</v>
      </c>
      <c r="I101" s="24">
        <v>0</v>
      </c>
      <c r="J101" s="25">
        <v>0</v>
      </c>
      <c r="K101" s="23">
        <v>0</v>
      </c>
      <c r="L101" s="26">
        <v>0</v>
      </c>
      <c r="M101" s="27">
        <v>1</v>
      </c>
      <c r="N101" s="20">
        <v>3</v>
      </c>
      <c r="O101" s="2" t="s">
        <v>151</v>
      </c>
    </row>
    <row r="102" spans="1:15" x14ac:dyDescent="0.25">
      <c r="A102" s="2" t="s">
        <v>126</v>
      </c>
      <c r="B102" s="18">
        <v>2010</v>
      </c>
      <c r="C102" s="17">
        <v>2010</v>
      </c>
      <c r="D102" s="19">
        <v>2012</v>
      </c>
      <c r="E102" s="20"/>
      <c r="F102" s="21"/>
      <c r="G102" s="22"/>
      <c r="H102" s="23"/>
      <c r="I102" s="24"/>
      <c r="J102" s="25"/>
      <c r="K102" s="23"/>
      <c r="L102" s="26"/>
      <c r="M102" s="27">
        <v>2010</v>
      </c>
      <c r="N102" s="20">
        <v>2010</v>
      </c>
      <c r="O102" s="2" t="s">
        <v>126</v>
      </c>
    </row>
    <row r="103" spans="1:15" x14ac:dyDescent="0.25">
      <c r="A103" s="2" t="s">
        <v>152</v>
      </c>
      <c r="B103" s="18">
        <v>0</v>
      </c>
      <c r="C103" s="17">
        <v>0</v>
      </c>
      <c r="D103" s="19">
        <v>0</v>
      </c>
      <c r="E103" s="20">
        <v>0</v>
      </c>
      <c r="F103" s="21">
        <v>0</v>
      </c>
      <c r="G103" s="22">
        <v>0</v>
      </c>
      <c r="H103" s="23">
        <v>0</v>
      </c>
      <c r="I103" s="24">
        <v>0</v>
      </c>
      <c r="J103" s="25">
        <v>0</v>
      </c>
      <c r="K103" s="23">
        <v>0</v>
      </c>
      <c r="L103" s="26">
        <v>0</v>
      </c>
      <c r="M103" s="27">
        <v>0</v>
      </c>
      <c r="N103" s="20">
        <v>0</v>
      </c>
      <c r="O103" s="2" t="s">
        <v>152</v>
      </c>
    </row>
    <row r="104" spans="1:15" ht="15.75" thickBot="1" x14ac:dyDescent="0.3">
      <c r="A104" s="128" t="s">
        <v>126</v>
      </c>
      <c r="B104" s="89">
        <v>2015</v>
      </c>
      <c r="C104" s="90">
        <v>2015</v>
      </c>
      <c r="D104" s="91">
        <v>2015</v>
      </c>
      <c r="E104" s="92"/>
      <c r="F104" s="93"/>
      <c r="G104" s="94"/>
      <c r="H104" s="95"/>
      <c r="I104" s="96"/>
      <c r="J104" s="97"/>
      <c r="K104" s="95"/>
      <c r="L104" s="98"/>
      <c r="M104" s="99">
        <v>2015</v>
      </c>
      <c r="N104" s="92">
        <v>2015</v>
      </c>
      <c r="O104" s="128" t="s">
        <v>126</v>
      </c>
    </row>
    <row r="105" spans="1:15" ht="15.75" thickTop="1" x14ac:dyDescent="0.25">
      <c r="A105" s="62" t="s">
        <v>153</v>
      </c>
      <c r="B105" s="63">
        <f>SUM(C105:N105)</f>
        <v>0</v>
      </c>
      <c r="C105" s="64">
        <v>0</v>
      </c>
      <c r="D105" s="65">
        <v>0</v>
      </c>
      <c r="E105" s="66">
        <v>0</v>
      </c>
      <c r="F105" s="67">
        <v>0</v>
      </c>
      <c r="G105" s="235">
        <v>0</v>
      </c>
      <c r="H105" s="69">
        <v>0</v>
      </c>
      <c r="I105" s="70">
        <v>0</v>
      </c>
      <c r="J105" s="71">
        <v>0</v>
      </c>
      <c r="K105" s="69">
        <v>0</v>
      </c>
      <c r="L105" s="72">
        <v>0</v>
      </c>
      <c r="M105" s="73">
        <v>0</v>
      </c>
      <c r="N105" s="66">
        <v>0</v>
      </c>
      <c r="O105" s="62" t="s">
        <v>153</v>
      </c>
    </row>
    <row r="106" spans="1:15" x14ac:dyDescent="0.25">
      <c r="A106" s="2" t="s">
        <v>150</v>
      </c>
      <c r="B106" s="18">
        <f>SUM(C106:N106)</f>
        <v>7</v>
      </c>
      <c r="C106" s="17">
        <v>3</v>
      </c>
      <c r="D106" s="19">
        <v>2</v>
      </c>
      <c r="E106" s="20">
        <v>0</v>
      </c>
      <c r="F106" s="21">
        <v>0</v>
      </c>
      <c r="G106" s="22">
        <v>0</v>
      </c>
      <c r="H106" s="23">
        <v>0</v>
      </c>
      <c r="I106" s="24">
        <v>0</v>
      </c>
      <c r="J106" s="25">
        <v>0</v>
      </c>
      <c r="K106" s="23">
        <v>0</v>
      </c>
      <c r="L106" s="26">
        <v>0</v>
      </c>
      <c r="M106" s="27">
        <v>0</v>
      </c>
      <c r="N106" s="20">
        <v>2</v>
      </c>
      <c r="O106" s="2" t="s">
        <v>150</v>
      </c>
    </row>
    <row r="107" spans="1:15" x14ac:dyDescent="0.25">
      <c r="A107" s="2" t="s">
        <v>151</v>
      </c>
      <c r="B107" s="16"/>
      <c r="C107" s="17">
        <v>16</v>
      </c>
      <c r="D107" s="19">
        <v>14</v>
      </c>
      <c r="E107" s="20">
        <v>4</v>
      </c>
      <c r="F107" s="21">
        <v>0</v>
      </c>
      <c r="G107" s="22">
        <v>0</v>
      </c>
      <c r="H107" s="23">
        <v>0</v>
      </c>
      <c r="I107" s="24">
        <v>0</v>
      </c>
      <c r="J107" s="25">
        <v>0</v>
      </c>
      <c r="K107" s="23">
        <v>0</v>
      </c>
      <c r="L107" s="26">
        <v>0</v>
      </c>
      <c r="M107" s="27">
        <v>3</v>
      </c>
      <c r="N107" s="20">
        <v>10</v>
      </c>
      <c r="O107" s="2" t="s">
        <v>151</v>
      </c>
    </row>
    <row r="108" spans="1:15" x14ac:dyDescent="0.25">
      <c r="A108" s="2" t="s">
        <v>126</v>
      </c>
      <c r="B108" s="16"/>
      <c r="C108" s="17">
        <v>1963</v>
      </c>
      <c r="D108" s="19">
        <v>1956</v>
      </c>
      <c r="E108" s="20">
        <v>1971</v>
      </c>
      <c r="F108" s="21"/>
      <c r="G108" s="22"/>
      <c r="H108" s="23"/>
      <c r="I108" s="24"/>
      <c r="J108" s="25"/>
      <c r="K108" s="23"/>
      <c r="L108" s="26"/>
      <c r="M108" s="27" t="s">
        <v>99</v>
      </c>
      <c r="N108" s="20">
        <v>1969</v>
      </c>
      <c r="O108" s="2" t="s">
        <v>126</v>
      </c>
    </row>
    <row r="109" spans="1:15" x14ac:dyDescent="0.25">
      <c r="A109" s="2" t="s">
        <v>152</v>
      </c>
      <c r="B109" s="16"/>
      <c r="C109" s="17">
        <v>0</v>
      </c>
      <c r="D109" s="19">
        <v>0</v>
      </c>
      <c r="E109" s="20">
        <v>0</v>
      </c>
      <c r="F109" s="21">
        <v>0</v>
      </c>
      <c r="G109" s="22">
        <v>0</v>
      </c>
      <c r="H109" s="23">
        <v>0</v>
      </c>
      <c r="I109" s="24">
        <v>0</v>
      </c>
      <c r="J109" s="25">
        <v>0</v>
      </c>
      <c r="K109" s="23">
        <v>0</v>
      </c>
      <c r="L109" s="26">
        <v>0</v>
      </c>
      <c r="M109" s="27">
        <v>0</v>
      </c>
      <c r="N109" s="20">
        <v>0</v>
      </c>
      <c r="O109" s="2" t="s">
        <v>152</v>
      </c>
    </row>
    <row r="110" spans="1:15" x14ac:dyDescent="0.25">
      <c r="A110" s="2" t="s">
        <v>126</v>
      </c>
      <c r="B110" s="16"/>
      <c r="C110" s="17">
        <v>2015</v>
      </c>
      <c r="D110" s="19">
        <v>2015</v>
      </c>
      <c r="E110" s="20">
        <v>2015</v>
      </c>
      <c r="F110" s="21"/>
      <c r="G110" s="22"/>
      <c r="H110" s="23"/>
      <c r="I110" s="24"/>
      <c r="J110" s="25"/>
      <c r="K110" s="23"/>
      <c r="L110" s="26"/>
      <c r="M110" s="27" t="s">
        <v>99</v>
      </c>
      <c r="N110" s="20">
        <v>2015</v>
      </c>
      <c r="O110" s="2" t="s">
        <v>126</v>
      </c>
    </row>
    <row r="111" spans="1:15" x14ac:dyDescent="0.25">
      <c r="A111" s="15" t="s">
        <v>337</v>
      </c>
      <c r="B111" s="16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 t="s">
        <v>338</v>
      </c>
    </row>
    <row r="112" spans="1:15" x14ac:dyDescent="0.25">
      <c r="A112" s="279" t="s">
        <v>339</v>
      </c>
      <c r="B112" s="280">
        <f>SUM(C112:N112)</f>
        <v>92</v>
      </c>
      <c r="C112" s="281">
        <v>0</v>
      </c>
      <c r="D112" s="282">
        <v>0</v>
      </c>
      <c r="E112" s="283">
        <v>0</v>
      </c>
      <c r="F112" s="284">
        <v>8</v>
      </c>
      <c r="G112" s="285">
        <v>6</v>
      </c>
      <c r="H112" s="286">
        <v>19</v>
      </c>
      <c r="I112" s="287">
        <v>23</v>
      </c>
      <c r="J112" s="288">
        <v>27</v>
      </c>
      <c r="K112" s="286">
        <v>5</v>
      </c>
      <c r="L112" s="289">
        <v>3</v>
      </c>
      <c r="M112" s="290">
        <v>1</v>
      </c>
      <c r="N112" s="283">
        <v>0</v>
      </c>
      <c r="O112" s="279" t="s">
        <v>339</v>
      </c>
    </row>
    <row r="113" spans="1:15" x14ac:dyDescent="0.25">
      <c r="A113" s="291" t="s">
        <v>340</v>
      </c>
      <c r="B113" s="269">
        <f>SUM(C113:N113)</f>
        <v>111.57142857142857</v>
      </c>
      <c r="C113" s="292">
        <v>0</v>
      </c>
      <c r="D113" s="293">
        <v>0</v>
      </c>
      <c r="E113" s="294">
        <v>1.1428571428571428</v>
      </c>
      <c r="F113" s="295">
        <v>5.7857142857142856</v>
      </c>
      <c r="G113" s="296">
        <v>10.714285714285714</v>
      </c>
      <c r="H113" s="297">
        <v>19.857142857142858</v>
      </c>
      <c r="I113" s="298">
        <v>26.071428571428573</v>
      </c>
      <c r="J113" s="299">
        <v>26.785714285714285</v>
      </c>
      <c r="K113" s="297">
        <v>17.071428571428566</v>
      </c>
      <c r="L113" s="300">
        <v>4.0714285714285712</v>
      </c>
      <c r="M113" s="301">
        <v>7.1428571428571425E-2</v>
      </c>
      <c r="N113" s="294">
        <v>0</v>
      </c>
      <c r="O113" s="291" t="s">
        <v>340</v>
      </c>
    </row>
    <row r="114" spans="1:15" x14ac:dyDescent="0.25">
      <c r="A114" s="2" t="s">
        <v>341</v>
      </c>
      <c r="B114" s="18">
        <v>123</v>
      </c>
      <c r="C114" s="17">
        <v>0</v>
      </c>
      <c r="D114" s="19">
        <v>0</v>
      </c>
      <c r="E114" s="20">
        <v>6</v>
      </c>
      <c r="F114" s="21">
        <v>16</v>
      </c>
      <c r="G114" s="22">
        <v>21</v>
      </c>
      <c r="H114" s="23">
        <v>25</v>
      </c>
      <c r="I114" s="24">
        <v>31</v>
      </c>
      <c r="J114" s="25">
        <v>31</v>
      </c>
      <c r="K114" s="23">
        <v>29</v>
      </c>
      <c r="L114" s="26">
        <v>11</v>
      </c>
      <c r="M114" s="27">
        <v>1</v>
      </c>
      <c r="N114" s="20">
        <v>0</v>
      </c>
      <c r="O114" s="2" t="s">
        <v>341</v>
      </c>
    </row>
    <row r="115" spans="1:15" x14ac:dyDescent="0.25">
      <c r="A115" s="2" t="s">
        <v>86</v>
      </c>
      <c r="B115" s="18">
        <v>2014</v>
      </c>
      <c r="C115" s="17"/>
      <c r="D115" s="19"/>
      <c r="E115" s="20">
        <v>2012</v>
      </c>
      <c r="F115" s="21">
        <v>2011</v>
      </c>
      <c r="G115" s="22">
        <v>2008</v>
      </c>
      <c r="H115" s="23">
        <v>2003</v>
      </c>
      <c r="I115" s="24">
        <v>2010</v>
      </c>
      <c r="J115" s="25">
        <v>2009</v>
      </c>
      <c r="K115" s="23">
        <v>2006</v>
      </c>
      <c r="L115" s="26">
        <v>2005</v>
      </c>
      <c r="M115" s="27">
        <v>2015</v>
      </c>
      <c r="N115" s="20"/>
      <c r="O115" s="2" t="s">
        <v>86</v>
      </c>
    </row>
    <row r="116" spans="1:15" x14ac:dyDescent="0.25">
      <c r="A116" s="2" t="s">
        <v>342</v>
      </c>
      <c r="B116" s="18">
        <v>108</v>
      </c>
      <c r="C116" s="17">
        <v>0</v>
      </c>
      <c r="D116" s="19">
        <v>0</v>
      </c>
      <c r="E116" s="20">
        <v>0</v>
      </c>
      <c r="F116" s="21">
        <v>0</v>
      </c>
      <c r="G116" s="22">
        <v>3</v>
      </c>
      <c r="H116" s="23">
        <v>15</v>
      </c>
      <c r="I116" s="24">
        <v>21</v>
      </c>
      <c r="J116" s="25">
        <v>21</v>
      </c>
      <c r="K116" s="23">
        <v>4</v>
      </c>
      <c r="L116" s="26">
        <v>0</v>
      </c>
      <c r="M116" s="27">
        <v>0</v>
      </c>
      <c r="N116" s="20">
        <v>0</v>
      </c>
      <c r="O116" s="2" t="s">
        <v>342</v>
      </c>
    </row>
    <row r="117" spans="1:15" x14ac:dyDescent="0.25">
      <c r="A117" s="2" t="s">
        <v>86</v>
      </c>
      <c r="B117" s="18">
        <v>2004</v>
      </c>
      <c r="C117" s="17"/>
      <c r="D117" s="19"/>
      <c r="E117" s="20">
        <v>2015</v>
      </c>
      <c r="F117" s="21">
        <v>2012</v>
      </c>
      <c r="G117" s="22">
        <v>2013</v>
      </c>
      <c r="H117" s="23">
        <v>2002</v>
      </c>
      <c r="I117" s="24">
        <v>2004</v>
      </c>
      <c r="J117" s="25">
        <v>2014</v>
      </c>
      <c r="K117" s="23">
        <v>2001</v>
      </c>
      <c r="L117" s="26">
        <v>2007</v>
      </c>
      <c r="M117" s="27"/>
      <c r="N117" s="20"/>
      <c r="O117" s="2" t="s">
        <v>86</v>
      </c>
    </row>
    <row r="118" spans="1:15" x14ac:dyDescent="0.25">
      <c r="A118" s="2" t="s">
        <v>343</v>
      </c>
      <c r="B118" s="102">
        <v>42103</v>
      </c>
      <c r="C118" s="17"/>
      <c r="D118" s="19"/>
      <c r="E118" s="20"/>
      <c r="F118" s="21"/>
      <c r="G118" s="22"/>
      <c r="H118" s="23"/>
      <c r="I118" s="24"/>
      <c r="J118" s="25"/>
      <c r="K118" s="23"/>
      <c r="L118" s="26"/>
      <c r="M118" s="27"/>
      <c r="N118" s="20"/>
      <c r="O118" s="2"/>
    </row>
    <row r="119" spans="1:15" x14ac:dyDescent="0.25">
      <c r="A119" s="2" t="s">
        <v>344</v>
      </c>
      <c r="B119" s="39">
        <v>41707</v>
      </c>
      <c r="C119" s="17"/>
      <c r="D119" s="19"/>
      <c r="E119" s="20"/>
      <c r="F119" s="21"/>
      <c r="G119" s="22"/>
      <c r="H119" s="23"/>
      <c r="I119" s="24"/>
      <c r="J119" s="25"/>
      <c r="K119" s="23"/>
      <c r="L119" s="26"/>
      <c r="M119" s="27"/>
      <c r="N119" s="20"/>
      <c r="O119" s="2"/>
    </row>
    <row r="120" spans="1:15" x14ac:dyDescent="0.25">
      <c r="A120" s="2" t="s">
        <v>345</v>
      </c>
      <c r="B120" s="39">
        <v>39560</v>
      </c>
      <c r="C120" s="17"/>
      <c r="D120" s="19"/>
      <c r="E120" s="20"/>
      <c r="F120" s="21"/>
      <c r="G120" s="22"/>
      <c r="H120" s="23"/>
      <c r="I120" s="24"/>
      <c r="J120" s="25"/>
      <c r="K120" s="23"/>
      <c r="L120" s="26"/>
      <c r="M120" s="27"/>
      <c r="N120" s="20"/>
      <c r="O120" s="2"/>
    </row>
    <row r="121" spans="1:15" x14ac:dyDescent="0.25">
      <c r="A121" s="2" t="s">
        <v>346</v>
      </c>
      <c r="B121" s="102">
        <v>42315</v>
      </c>
      <c r="C121" s="17"/>
      <c r="D121" s="19"/>
      <c r="E121" s="20"/>
      <c r="F121" s="21"/>
      <c r="G121" s="22"/>
      <c r="H121" s="23"/>
      <c r="I121" s="24"/>
      <c r="J121" s="25"/>
      <c r="K121" s="23"/>
      <c r="L121" s="26"/>
      <c r="M121" s="27"/>
      <c r="N121" s="20"/>
      <c r="O121" s="2"/>
    </row>
    <row r="122" spans="1:15" x14ac:dyDescent="0.25">
      <c r="A122" s="2" t="s">
        <v>347</v>
      </c>
      <c r="B122" s="39">
        <v>39348</v>
      </c>
      <c r="C122" s="17"/>
      <c r="D122" s="19"/>
      <c r="E122" s="20"/>
      <c r="F122" s="21"/>
      <c r="G122" s="22"/>
      <c r="H122" s="23"/>
      <c r="I122" s="24"/>
      <c r="J122" s="25"/>
      <c r="K122" s="23"/>
      <c r="L122" s="26"/>
      <c r="M122" s="27"/>
      <c r="N122" s="20"/>
      <c r="O122" s="2"/>
    </row>
    <row r="123" spans="1:15" x14ac:dyDescent="0.25">
      <c r="A123" s="103" t="s">
        <v>348</v>
      </c>
      <c r="B123" s="104">
        <v>41944</v>
      </c>
      <c r="C123" s="105"/>
      <c r="D123" s="106"/>
      <c r="E123" s="107"/>
      <c r="F123" s="108"/>
      <c r="G123" s="109"/>
      <c r="H123" s="110"/>
      <c r="I123" s="111"/>
      <c r="J123" s="112"/>
      <c r="K123" s="110"/>
      <c r="L123" s="113"/>
      <c r="M123" s="114"/>
      <c r="N123" s="107"/>
      <c r="O123" s="103"/>
    </row>
    <row r="124" spans="1:15" x14ac:dyDescent="0.25">
      <c r="A124" s="15" t="s">
        <v>154</v>
      </c>
      <c r="B124" s="16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 t="s">
        <v>154</v>
      </c>
    </row>
    <row r="125" spans="1:15" x14ac:dyDescent="0.25">
      <c r="A125" s="279" t="s">
        <v>155</v>
      </c>
      <c r="B125" s="280">
        <f>SUM(C125:N125)</f>
        <v>32</v>
      </c>
      <c r="C125" s="281">
        <v>0</v>
      </c>
      <c r="D125" s="282">
        <v>0</v>
      </c>
      <c r="E125" s="283">
        <v>0</v>
      </c>
      <c r="F125" s="284">
        <v>1</v>
      </c>
      <c r="G125" s="285">
        <v>0</v>
      </c>
      <c r="H125" s="286">
        <v>7</v>
      </c>
      <c r="I125" s="287">
        <v>9</v>
      </c>
      <c r="J125" s="288">
        <v>15</v>
      </c>
      <c r="K125" s="286">
        <v>0</v>
      </c>
      <c r="L125" s="289">
        <v>0</v>
      </c>
      <c r="M125" s="290">
        <v>0</v>
      </c>
      <c r="N125" s="283">
        <v>0</v>
      </c>
      <c r="O125" s="279" t="s">
        <v>155</v>
      </c>
    </row>
    <row r="126" spans="1:15" x14ac:dyDescent="0.25">
      <c r="A126" s="291" t="s">
        <v>156</v>
      </c>
      <c r="B126" s="269">
        <f>SUM(C126:N126)</f>
        <v>34.071428571428569</v>
      </c>
      <c r="C126" s="292">
        <v>0</v>
      </c>
      <c r="D126" s="293">
        <v>0</v>
      </c>
      <c r="E126" s="294">
        <v>0</v>
      </c>
      <c r="F126" s="295">
        <v>0.8571428571428571</v>
      </c>
      <c r="G126" s="296">
        <v>3.0714285714285716</v>
      </c>
      <c r="H126" s="297">
        <v>5.7142857142857144</v>
      </c>
      <c r="I126" s="298">
        <v>11.142857142857142</v>
      </c>
      <c r="J126" s="299">
        <v>9</v>
      </c>
      <c r="K126" s="297">
        <v>4</v>
      </c>
      <c r="L126" s="300">
        <v>0.2857142857142857</v>
      </c>
      <c r="M126" s="301">
        <v>0</v>
      </c>
      <c r="N126" s="294">
        <v>0</v>
      </c>
      <c r="O126" s="291" t="s">
        <v>156</v>
      </c>
    </row>
    <row r="127" spans="1:15" x14ac:dyDescent="0.25">
      <c r="A127" s="2" t="s">
        <v>157</v>
      </c>
      <c r="B127" s="18">
        <v>47</v>
      </c>
      <c r="C127" s="17">
        <v>0</v>
      </c>
      <c r="D127" s="19">
        <v>0</v>
      </c>
      <c r="E127" s="20">
        <v>0</v>
      </c>
      <c r="F127" s="21">
        <v>6</v>
      </c>
      <c r="G127" s="22">
        <v>7</v>
      </c>
      <c r="H127" s="23">
        <v>11</v>
      </c>
      <c r="I127" s="24">
        <v>26</v>
      </c>
      <c r="J127" s="25">
        <v>16</v>
      </c>
      <c r="K127" s="23">
        <v>9</v>
      </c>
      <c r="L127" s="26">
        <v>3</v>
      </c>
      <c r="M127" s="27">
        <v>0</v>
      </c>
      <c r="N127" s="20">
        <v>0</v>
      </c>
      <c r="O127" s="2" t="s">
        <v>157</v>
      </c>
    </row>
    <row r="128" spans="1:15" x14ac:dyDescent="0.25">
      <c r="A128" s="2" t="s">
        <v>86</v>
      </c>
      <c r="B128" s="18">
        <v>2006</v>
      </c>
      <c r="C128" s="17"/>
      <c r="D128" s="19"/>
      <c r="E128" s="20"/>
      <c r="F128" s="21">
        <v>2011</v>
      </c>
      <c r="G128" s="22">
        <v>2008</v>
      </c>
      <c r="H128" s="23">
        <v>2010</v>
      </c>
      <c r="I128" s="24">
        <v>2006</v>
      </c>
      <c r="J128" s="25">
        <v>2009</v>
      </c>
      <c r="K128" s="23">
        <v>2006</v>
      </c>
      <c r="L128" s="26">
        <v>2011</v>
      </c>
      <c r="M128" s="27"/>
      <c r="N128" s="20"/>
      <c r="O128" s="2" t="s">
        <v>86</v>
      </c>
    </row>
    <row r="129" spans="1:15" x14ac:dyDescent="0.25">
      <c r="A129" s="2" t="s">
        <v>158</v>
      </c>
      <c r="B129" s="18">
        <v>15</v>
      </c>
      <c r="C129" s="17">
        <v>0</v>
      </c>
      <c r="D129" s="19">
        <v>0</v>
      </c>
      <c r="E129" s="20">
        <v>0</v>
      </c>
      <c r="F129" s="21">
        <v>0</v>
      </c>
      <c r="G129" s="22">
        <v>0</v>
      </c>
      <c r="H129" s="23">
        <v>2</v>
      </c>
      <c r="I129" s="24">
        <v>4</v>
      </c>
      <c r="J129" s="25">
        <v>2</v>
      </c>
      <c r="K129" s="23">
        <v>0</v>
      </c>
      <c r="L129" s="26">
        <v>0</v>
      </c>
      <c r="M129" s="27">
        <v>0</v>
      </c>
      <c r="N129" s="20">
        <v>0</v>
      </c>
      <c r="O129" s="2" t="s">
        <v>158</v>
      </c>
    </row>
    <row r="130" spans="1:15" x14ac:dyDescent="0.25">
      <c r="A130" s="2" t="s">
        <v>86</v>
      </c>
      <c r="B130" s="18">
        <v>2007</v>
      </c>
      <c r="C130" s="17"/>
      <c r="D130" s="19"/>
      <c r="E130" s="20"/>
      <c r="F130" s="21">
        <v>2012</v>
      </c>
      <c r="G130" s="22">
        <v>2015</v>
      </c>
      <c r="H130" s="23">
        <v>2012</v>
      </c>
      <c r="I130" s="24">
        <v>2011</v>
      </c>
      <c r="J130" s="25">
        <v>2006</v>
      </c>
      <c r="K130" s="23">
        <v>2015</v>
      </c>
      <c r="L130" s="26">
        <v>2015</v>
      </c>
      <c r="M130" s="27"/>
      <c r="N130" s="20"/>
      <c r="O130" s="2" t="s">
        <v>86</v>
      </c>
    </row>
    <row r="131" spans="1:15" x14ac:dyDescent="0.25">
      <c r="A131" s="2" t="s">
        <v>159</v>
      </c>
      <c r="B131" s="102">
        <v>42109</v>
      </c>
      <c r="C131" s="17"/>
      <c r="D131" s="19"/>
      <c r="E131" s="20"/>
      <c r="F131" s="21"/>
      <c r="G131" s="22"/>
      <c r="H131" s="23"/>
      <c r="I131" s="24"/>
      <c r="J131" s="25"/>
      <c r="K131" s="23"/>
      <c r="L131" s="26"/>
      <c r="M131" s="27"/>
      <c r="N131" s="20"/>
      <c r="O131" s="2"/>
    </row>
    <row r="132" spans="1:15" x14ac:dyDescent="0.25">
      <c r="A132" s="2" t="s">
        <v>160</v>
      </c>
      <c r="B132" s="39">
        <v>39186</v>
      </c>
      <c r="C132" s="17"/>
      <c r="D132" s="19"/>
      <c r="E132" s="20"/>
      <c r="F132" s="21"/>
      <c r="G132" s="22"/>
      <c r="H132" s="23"/>
      <c r="I132" s="24"/>
      <c r="J132" s="25"/>
      <c r="K132" s="23"/>
      <c r="L132" s="26"/>
      <c r="M132" s="27"/>
      <c r="N132" s="20"/>
      <c r="O132" s="2"/>
    </row>
    <row r="133" spans="1:15" x14ac:dyDescent="0.25">
      <c r="A133" s="2" t="s">
        <v>161</v>
      </c>
      <c r="B133" s="39">
        <v>38876</v>
      </c>
      <c r="C133" s="17"/>
      <c r="D133" s="19"/>
      <c r="E133" s="20"/>
      <c r="F133" s="21"/>
      <c r="G133" s="22"/>
      <c r="H133" s="23"/>
      <c r="I133" s="24"/>
      <c r="J133" s="25"/>
      <c r="K133" s="23"/>
      <c r="L133" s="26"/>
      <c r="M133" s="27"/>
      <c r="N133" s="20"/>
      <c r="O133" s="2"/>
    </row>
    <row r="134" spans="1:15" x14ac:dyDescent="0.25">
      <c r="A134" s="2" t="s">
        <v>162</v>
      </c>
      <c r="B134" s="102">
        <v>42246</v>
      </c>
      <c r="C134" s="17"/>
      <c r="D134" s="19"/>
      <c r="E134" s="20"/>
      <c r="F134" s="21"/>
      <c r="G134" s="22"/>
      <c r="H134" s="23"/>
      <c r="I134" s="24"/>
      <c r="J134" s="25"/>
      <c r="K134" s="23"/>
      <c r="L134" s="26"/>
      <c r="M134" s="27"/>
      <c r="N134" s="20"/>
      <c r="O134" s="2"/>
    </row>
    <row r="135" spans="1:15" x14ac:dyDescent="0.25">
      <c r="A135" s="2" t="s">
        <v>163</v>
      </c>
      <c r="B135" s="39">
        <v>39299</v>
      </c>
      <c r="C135" s="17"/>
      <c r="D135" s="19"/>
      <c r="E135" s="20"/>
      <c r="F135" s="21"/>
      <c r="G135" s="22"/>
      <c r="H135" s="23"/>
      <c r="I135" s="24"/>
      <c r="J135" s="25"/>
      <c r="K135" s="23"/>
      <c r="L135" s="26"/>
      <c r="M135" s="27"/>
      <c r="N135" s="20"/>
      <c r="O135" s="2"/>
    </row>
    <row r="136" spans="1:15" ht="15.75" thickBot="1" x14ac:dyDescent="0.3">
      <c r="A136" s="103" t="s">
        <v>164</v>
      </c>
      <c r="B136" s="104">
        <v>37177</v>
      </c>
      <c r="C136" s="105"/>
      <c r="D136" s="106"/>
      <c r="E136" s="107"/>
      <c r="F136" s="108"/>
      <c r="G136" s="109"/>
      <c r="H136" s="110"/>
      <c r="I136" s="111"/>
      <c r="J136" s="112"/>
      <c r="K136" s="110"/>
      <c r="L136" s="113"/>
      <c r="M136" s="114"/>
      <c r="N136" s="107"/>
      <c r="O136" s="103"/>
    </row>
    <row r="137" spans="1:15" ht="15.75" thickTop="1" x14ac:dyDescent="0.25">
      <c r="A137" s="62" t="s">
        <v>386</v>
      </c>
      <c r="B137" s="63">
        <f>SUM(C137:N137)</f>
        <v>24</v>
      </c>
      <c r="C137" s="64">
        <v>0</v>
      </c>
      <c r="D137" s="65">
        <v>0</v>
      </c>
      <c r="E137" s="66">
        <v>0</v>
      </c>
      <c r="F137" s="67">
        <v>1</v>
      </c>
      <c r="G137" s="68">
        <v>0</v>
      </c>
      <c r="H137" s="69">
        <v>7</v>
      </c>
      <c r="I137" s="70">
        <v>6</v>
      </c>
      <c r="J137" s="71">
        <v>10</v>
      </c>
      <c r="K137" s="69">
        <v>0</v>
      </c>
      <c r="L137" s="72">
        <v>0</v>
      </c>
      <c r="M137" s="73">
        <v>0</v>
      </c>
      <c r="N137" s="66">
        <v>0</v>
      </c>
      <c r="O137" s="62" t="s">
        <v>386</v>
      </c>
    </row>
    <row r="138" spans="1:15" x14ac:dyDescent="0.25">
      <c r="A138" s="115" t="s">
        <v>156</v>
      </c>
      <c r="B138" s="116">
        <f>SUM(C138:N138)</f>
        <v>22.75</v>
      </c>
      <c r="C138" s="117">
        <v>0</v>
      </c>
      <c r="D138" s="118">
        <v>0</v>
      </c>
      <c r="E138" s="119">
        <v>0</v>
      </c>
      <c r="F138" s="120">
        <v>0</v>
      </c>
      <c r="G138" s="121">
        <v>1.25</v>
      </c>
      <c r="H138" s="122">
        <v>3</v>
      </c>
      <c r="I138" s="123">
        <v>5.5</v>
      </c>
      <c r="J138" s="124">
        <v>8.25</v>
      </c>
      <c r="K138" s="122">
        <v>4.75</v>
      </c>
      <c r="L138" s="125">
        <v>0</v>
      </c>
      <c r="M138" s="126">
        <v>0</v>
      </c>
      <c r="N138" s="119">
        <v>0</v>
      </c>
      <c r="O138" s="115" t="s">
        <v>156</v>
      </c>
    </row>
    <row r="139" spans="1:15" x14ac:dyDescent="0.25">
      <c r="A139" s="36" t="s">
        <v>157</v>
      </c>
      <c r="B139" s="141"/>
      <c r="C139" s="142">
        <v>0</v>
      </c>
      <c r="D139" s="143">
        <v>0</v>
      </c>
      <c r="E139" s="144">
        <v>0</v>
      </c>
      <c r="F139" s="145">
        <v>3</v>
      </c>
      <c r="G139" s="146">
        <v>8</v>
      </c>
      <c r="H139" s="147">
        <v>12</v>
      </c>
      <c r="I139" s="148">
        <v>21</v>
      </c>
      <c r="J139" s="149">
        <v>26</v>
      </c>
      <c r="K139" s="147">
        <v>13</v>
      </c>
      <c r="L139" s="150">
        <v>4</v>
      </c>
      <c r="M139" s="151"/>
      <c r="N139" s="144">
        <v>0</v>
      </c>
      <c r="O139" s="36" t="s">
        <v>157</v>
      </c>
    </row>
    <row r="140" spans="1:15" x14ac:dyDescent="0.25">
      <c r="A140" s="36" t="s">
        <v>86</v>
      </c>
      <c r="B140" s="141"/>
      <c r="C140" s="142"/>
      <c r="D140" s="143"/>
      <c r="E140" s="144"/>
      <c r="F140" s="145">
        <v>1945</v>
      </c>
      <c r="G140" s="146">
        <v>1945</v>
      </c>
      <c r="H140" s="147">
        <v>1976</v>
      </c>
      <c r="I140" s="148">
        <v>2006</v>
      </c>
      <c r="J140" s="149">
        <v>1947</v>
      </c>
      <c r="K140" s="147">
        <v>1959</v>
      </c>
      <c r="L140" s="150">
        <v>1959</v>
      </c>
      <c r="M140" s="151"/>
      <c r="N140" s="144"/>
      <c r="O140" s="36" t="s">
        <v>86</v>
      </c>
    </row>
    <row r="141" spans="1:15" x14ac:dyDescent="0.25">
      <c r="A141" s="36" t="s">
        <v>158</v>
      </c>
      <c r="B141" s="141"/>
      <c r="C141" s="142">
        <v>0</v>
      </c>
      <c r="D141" s="143">
        <v>0</v>
      </c>
      <c r="E141" s="144">
        <v>0</v>
      </c>
      <c r="F141" s="145">
        <v>0</v>
      </c>
      <c r="G141" s="146">
        <v>0</v>
      </c>
      <c r="H141" s="147">
        <v>0</v>
      </c>
      <c r="I141" s="148">
        <v>0</v>
      </c>
      <c r="J141" s="149">
        <v>0</v>
      </c>
      <c r="K141" s="147">
        <v>0</v>
      </c>
      <c r="L141" s="150">
        <v>0</v>
      </c>
      <c r="M141" s="151"/>
      <c r="N141" s="144">
        <v>0</v>
      </c>
      <c r="O141" s="36" t="s">
        <v>158</v>
      </c>
    </row>
    <row r="142" spans="1:15" x14ac:dyDescent="0.25">
      <c r="A142" s="152" t="s">
        <v>86</v>
      </c>
      <c r="B142" s="141"/>
      <c r="C142" s="142"/>
      <c r="D142" s="143"/>
      <c r="E142" s="144"/>
      <c r="F142" s="145">
        <v>2007</v>
      </c>
      <c r="G142" s="146">
        <v>2015</v>
      </c>
      <c r="H142" s="147" t="s">
        <v>99</v>
      </c>
      <c r="I142" s="148" t="s">
        <v>99</v>
      </c>
      <c r="J142" s="149">
        <v>2006</v>
      </c>
      <c r="K142" s="147">
        <v>2015</v>
      </c>
      <c r="L142" s="150">
        <v>2015</v>
      </c>
      <c r="M142" s="151"/>
      <c r="N142" s="144"/>
      <c r="O142" s="152" t="s">
        <v>86</v>
      </c>
    </row>
    <row r="143" spans="1:15" x14ac:dyDescent="0.25">
      <c r="A143" s="15" t="s">
        <v>166</v>
      </c>
      <c r="B143" s="16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 t="s">
        <v>166</v>
      </c>
    </row>
    <row r="144" spans="1:15" x14ac:dyDescent="0.25">
      <c r="A144" s="279" t="s">
        <v>167</v>
      </c>
      <c r="B144" s="280">
        <f>SUM(C144:N144)</f>
        <v>8</v>
      </c>
      <c r="C144" s="281">
        <v>0</v>
      </c>
      <c r="D144" s="282">
        <v>0</v>
      </c>
      <c r="E144" s="283">
        <v>0</v>
      </c>
      <c r="F144" s="284">
        <v>0</v>
      </c>
      <c r="G144" s="285">
        <v>0</v>
      </c>
      <c r="H144" s="286">
        <v>2</v>
      </c>
      <c r="I144" s="287">
        <v>3</v>
      </c>
      <c r="J144" s="288">
        <v>3</v>
      </c>
      <c r="K144" s="286">
        <v>0</v>
      </c>
      <c r="L144" s="289">
        <v>0</v>
      </c>
      <c r="M144" s="290">
        <v>0</v>
      </c>
      <c r="N144" s="283">
        <v>0</v>
      </c>
      <c r="O144" s="279" t="s">
        <v>167</v>
      </c>
    </row>
    <row r="145" spans="1:15" x14ac:dyDescent="0.25">
      <c r="A145" s="291" t="s">
        <v>168</v>
      </c>
      <c r="B145" s="269">
        <f>SUM(C145:N145)</f>
        <v>7.3571428571428577</v>
      </c>
      <c r="C145" s="292">
        <v>0</v>
      </c>
      <c r="D145" s="293">
        <v>0</v>
      </c>
      <c r="E145" s="294">
        <v>0</v>
      </c>
      <c r="F145" s="295">
        <v>0</v>
      </c>
      <c r="G145" s="296">
        <v>7.1428571428571425E-2</v>
      </c>
      <c r="H145" s="297">
        <v>1.3571428571428572</v>
      </c>
      <c r="I145" s="298">
        <v>3.0714285714285716</v>
      </c>
      <c r="J145" s="299">
        <v>2.3571428571428572</v>
      </c>
      <c r="K145" s="297">
        <v>0.5</v>
      </c>
      <c r="L145" s="300">
        <v>0</v>
      </c>
      <c r="M145" s="301">
        <v>0</v>
      </c>
      <c r="N145" s="294">
        <v>0</v>
      </c>
      <c r="O145" s="291" t="s">
        <v>168</v>
      </c>
    </row>
    <row r="146" spans="1:15" x14ac:dyDescent="0.25">
      <c r="A146" s="2" t="s">
        <v>169</v>
      </c>
      <c r="B146" s="18">
        <v>16</v>
      </c>
      <c r="C146" s="17">
        <v>0</v>
      </c>
      <c r="D146" s="19">
        <v>0</v>
      </c>
      <c r="E146" s="20">
        <v>0</v>
      </c>
      <c r="F146" s="21">
        <v>0</v>
      </c>
      <c r="G146" s="22">
        <v>1</v>
      </c>
      <c r="H146" s="23">
        <v>4</v>
      </c>
      <c r="I146" s="24">
        <v>13</v>
      </c>
      <c r="J146" s="25">
        <v>10</v>
      </c>
      <c r="K146" s="23">
        <v>2</v>
      </c>
      <c r="L146" s="26">
        <v>0</v>
      </c>
      <c r="M146" s="27">
        <v>0</v>
      </c>
      <c r="N146" s="20">
        <v>0</v>
      </c>
      <c r="O146" s="2" t="s">
        <v>169</v>
      </c>
    </row>
    <row r="147" spans="1:15" x14ac:dyDescent="0.25">
      <c r="A147" s="2" t="s">
        <v>86</v>
      </c>
      <c r="B147" s="18">
        <v>2006</v>
      </c>
      <c r="C147" s="17"/>
      <c r="D147" s="19"/>
      <c r="E147" s="20"/>
      <c r="F147" s="21"/>
      <c r="G147" s="22">
        <v>2005</v>
      </c>
      <c r="H147" s="23">
        <v>2005</v>
      </c>
      <c r="I147" s="24">
        <v>2006</v>
      </c>
      <c r="J147" s="25">
        <v>2003</v>
      </c>
      <c r="K147" s="23">
        <v>2013</v>
      </c>
      <c r="L147" s="26"/>
      <c r="M147" s="27"/>
      <c r="N147" s="20"/>
      <c r="O147" s="2" t="s">
        <v>86</v>
      </c>
    </row>
    <row r="148" spans="1:15" x14ac:dyDescent="0.25">
      <c r="A148" s="2" t="s">
        <v>170</v>
      </c>
      <c r="B148" s="18">
        <v>2</v>
      </c>
      <c r="C148" s="17">
        <v>0</v>
      </c>
      <c r="D148" s="19">
        <v>0</v>
      </c>
      <c r="E148" s="20">
        <v>0</v>
      </c>
      <c r="F148" s="21">
        <v>0</v>
      </c>
      <c r="G148" s="22">
        <v>0</v>
      </c>
      <c r="H148" s="23">
        <v>0</v>
      </c>
      <c r="I148" s="24">
        <v>0</v>
      </c>
      <c r="J148" s="25">
        <v>0</v>
      </c>
      <c r="K148" s="23">
        <v>0</v>
      </c>
      <c r="L148" s="26">
        <v>0</v>
      </c>
      <c r="M148" s="27">
        <v>0</v>
      </c>
      <c r="N148" s="20">
        <v>0</v>
      </c>
      <c r="O148" s="2" t="s">
        <v>170</v>
      </c>
    </row>
    <row r="149" spans="1:15" x14ac:dyDescent="0.25">
      <c r="A149" s="128" t="s">
        <v>86</v>
      </c>
      <c r="B149" s="89">
        <v>2007</v>
      </c>
      <c r="C149" s="90"/>
      <c r="D149" s="91"/>
      <c r="E149" s="92"/>
      <c r="F149" s="93"/>
      <c r="G149" s="94">
        <v>2015</v>
      </c>
      <c r="H149" s="95">
        <v>2014</v>
      </c>
      <c r="I149" s="96">
        <v>2005</v>
      </c>
      <c r="J149" s="97">
        <v>2014</v>
      </c>
      <c r="K149" s="95">
        <v>2015</v>
      </c>
      <c r="L149" s="98"/>
      <c r="M149" s="99"/>
      <c r="N149" s="92"/>
      <c r="O149" s="128" t="s">
        <v>86</v>
      </c>
    </row>
    <row r="150" spans="1:15" x14ac:dyDescent="0.25">
      <c r="A150" s="2" t="s">
        <v>171</v>
      </c>
      <c r="B150" s="102">
        <v>42160</v>
      </c>
      <c r="C150" s="17"/>
      <c r="D150" s="19"/>
      <c r="E150" s="20"/>
      <c r="F150" s="21"/>
      <c r="G150" s="22"/>
      <c r="H150" s="23"/>
      <c r="I150" s="24"/>
      <c r="J150" s="25"/>
      <c r="K150" s="23"/>
      <c r="L150" s="26"/>
      <c r="M150" s="27"/>
      <c r="N150" s="20"/>
      <c r="O150" s="2"/>
    </row>
    <row r="151" spans="1:15" x14ac:dyDescent="0.25">
      <c r="A151" s="2" t="s">
        <v>172</v>
      </c>
      <c r="B151" s="39">
        <v>38499</v>
      </c>
      <c r="C151" s="17"/>
      <c r="D151" s="19"/>
      <c r="E151" s="20"/>
      <c r="F151" s="21"/>
      <c r="G151" s="22"/>
      <c r="H151" s="23"/>
      <c r="I151" s="24"/>
      <c r="J151" s="25"/>
      <c r="K151" s="23"/>
      <c r="L151" s="26"/>
      <c r="M151" s="27"/>
      <c r="N151" s="20"/>
      <c r="O151" s="2"/>
    </row>
    <row r="152" spans="1:15" x14ac:dyDescent="0.25">
      <c r="A152" s="2" t="s">
        <v>173</v>
      </c>
      <c r="B152" s="39">
        <v>39657</v>
      </c>
      <c r="C152" s="17"/>
      <c r="D152" s="19"/>
      <c r="E152" s="20"/>
      <c r="F152" s="21"/>
      <c r="G152" s="22"/>
      <c r="H152" s="23"/>
      <c r="I152" s="24"/>
      <c r="J152" s="25"/>
      <c r="K152" s="23"/>
      <c r="L152" s="26"/>
      <c r="M152" s="27"/>
      <c r="N152" s="20"/>
      <c r="O152" s="2"/>
    </row>
    <row r="153" spans="1:15" x14ac:dyDescent="0.25">
      <c r="A153" s="2" t="s">
        <v>174</v>
      </c>
      <c r="B153" s="102">
        <v>42246</v>
      </c>
      <c r="C153" s="17"/>
      <c r="D153" s="19"/>
      <c r="E153" s="20"/>
      <c r="F153" s="21"/>
      <c r="G153" s="22"/>
      <c r="H153" s="23"/>
      <c r="I153" s="24"/>
      <c r="J153" s="25"/>
      <c r="K153" s="23"/>
      <c r="L153" s="26"/>
      <c r="M153" s="27"/>
      <c r="N153" s="20"/>
      <c r="O153" s="2"/>
    </row>
    <row r="154" spans="1:15" x14ac:dyDescent="0.25">
      <c r="A154" s="2" t="s">
        <v>175</v>
      </c>
      <c r="B154" s="39">
        <v>40379</v>
      </c>
      <c r="C154" s="17"/>
      <c r="D154" s="19"/>
      <c r="E154" s="20"/>
      <c r="F154" s="21"/>
      <c r="G154" s="22"/>
      <c r="H154" s="23"/>
      <c r="I154" s="24"/>
      <c r="J154" s="25"/>
      <c r="K154" s="23"/>
      <c r="L154" s="26"/>
      <c r="M154" s="27"/>
      <c r="N154" s="20"/>
      <c r="O154" s="2"/>
    </row>
    <row r="155" spans="1:15" ht="15.75" thickBot="1" x14ac:dyDescent="0.3">
      <c r="A155" s="103" t="s">
        <v>176</v>
      </c>
      <c r="B155" s="104">
        <v>37885</v>
      </c>
      <c r="C155" s="105"/>
      <c r="D155" s="106"/>
      <c r="E155" s="107"/>
      <c r="F155" s="108"/>
      <c r="G155" s="109"/>
      <c r="H155" s="110"/>
      <c r="I155" s="111"/>
      <c r="J155" s="112"/>
      <c r="K155" s="110"/>
      <c r="L155" s="113"/>
      <c r="M155" s="114"/>
      <c r="N155" s="107"/>
      <c r="O155" s="103"/>
    </row>
    <row r="156" spans="1:15" ht="15.75" thickTop="1" x14ac:dyDescent="0.25">
      <c r="A156" s="62" t="s">
        <v>177</v>
      </c>
      <c r="B156" s="63">
        <f>SUM(C156:N156)</f>
        <v>2</v>
      </c>
      <c r="C156" s="64">
        <v>0</v>
      </c>
      <c r="D156" s="65">
        <v>0</v>
      </c>
      <c r="E156" s="66">
        <v>0</v>
      </c>
      <c r="F156" s="67">
        <v>0</v>
      </c>
      <c r="G156" s="68">
        <v>0</v>
      </c>
      <c r="H156" s="69">
        <v>0</v>
      </c>
      <c r="I156" s="70">
        <v>2</v>
      </c>
      <c r="J156" s="71">
        <v>0</v>
      </c>
      <c r="K156" s="69">
        <v>0</v>
      </c>
      <c r="L156" s="72">
        <v>0</v>
      </c>
      <c r="M156" s="73">
        <v>0</v>
      </c>
      <c r="N156" s="66">
        <v>0</v>
      </c>
      <c r="O156" s="62" t="s">
        <v>177</v>
      </c>
    </row>
    <row r="157" spans="1:15" x14ac:dyDescent="0.25">
      <c r="A157" s="2" t="s">
        <v>168</v>
      </c>
      <c r="B157" s="18">
        <f>SUM(C157:N157)</f>
        <v>3</v>
      </c>
      <c r="C157" s="17">
        <v>0</v>
      </c>
      <c r="D157" s="19">
        <v>0</v>
      </c>
      <c r="E157" s="20">
        <v>0</v>
      </c>
      <c r="F157" s="21">
        <v>0</v>
      </c>
      <c r="G157" s="22">
        <v>0</v>
      </c>
      <c r="H157" s="23">
        <v>1</v>
      </c>
      <c r="I157" s="24">
        <v>1</v>
      </c>
      <c r="J157" s="25">
        <v>1</v>
      </c>
      <c r="K157" s="23">
        <v>0</v>
      </c>
      <c r="L157" s="26">
        <v>0</v>
      </c>
      <c r="M157" s="27">
        <v>0</v>
      </c>
      <c r="N157" s="20">
        <v>0</v>
      </c>
      <c r="O157" s="2" t="s">
        <v>168</v>
      </c>
    </row>
    <row r="158" spans="1:15" x14ac:dyDescent="0.25">
      <c r="A158" s="2" t="s">
        <v>169</v>
      </c>
      <c r="B158" s="16"/>
      <c r="C158" s="17">
        <v>0</v>
      </c>
      <c r="D158" s="19">
        <v>0</v>
      </c>
      <c r="E158" s="20">
        <v>0</v>
      </c>
      <c r="F158" s="21">
        <v>0</v>
      </c>
      <c r="G158" s="22">
        <v>4</v>
      </c>
      <c r="H158" s="23">
        <v>7</v>
      </c>
      <c r="I158" s="24">
        <v>7</v>
      </c>
      <c r="J158" s="25">
        <v>9</v>
      </c>
      <c r="K158" s="23">
        <v>3</v>
      </c>
      <c r="L158" s="26">
        <v>0</v>
      </c>
      <c r="M158" s="27">
        <v>0</v>
      </c>
      <c r="N158" s="20">
        <v>0</v>
      </c>
      <c r="O158" s="2" t="s">
        <v>169</v>
      </c>
    </row>
    <row r="159" spans="1:15" x14ac:dyDescent="0.25">
      <c r="A159" s="2" t="s">
        <v>86</v>
      </c>
      <c r="B159" s="16"/>
      <c r="C159" s="17"/>
      <c r="D159" s="19"/>
      <c r="E159" s="20"/>
      <c r="F159" s="21"/>
      <c r="G159" s="22">
        <v>1947</v>
      </c>
      <c r="H159" s="23">
        <v>1976</v>
      </c>
      <c r="I159" s="24">
        <v>2006</v>
      </c>
      <c r="J159" s="25">
        <v>1947</v>
      </c>
      <c r="K159" s="23">
        <v>1961</v>
      </c>
      <c r="L159" s="26"/>
      <c r="M159" s="27"/>
      <c r="N159" s="20"/>
      <c r="O159" s="2" t="s">
        <v>86</v>
      </c>
    </row>
    <row r="160" spans="1:15" x14ac:dyDescent="0.25">
      <c r="A160" s="2" t="s">
        <v>170</v>
      </c>
      <c r="B160" s="16"/>
      <c r="C160" s="17">
        <v>0</v>
      </c>
      <c r="D160" s="19">
        <v>0</v>
      </c>
      <c r="E160" s="20">
        <v>0</v>
      </c>
      <c r="F160" s="21">
        <v>0</v>
      </c>
      <c r="G160" s="22">
        <v>0</v>
      </c>
      <c r="H160" s="23">
        <v>0</v>
      </c>
      <c r="I160" s="24">
        <v>0</v>
      </c>
      <c r="J160" s="25">
        <v>0</v>
      </c>
      <c r="K160" s="23">
        <v>0</v>
      </c>
      <c r="L160" s="26">
        <v>0</v>
      </c>
      <c r="M160" s="27">
        <v>0</v>
      </c>
      <c r="N160" s="20">
        <v>0</v>
      </c>
      <c r="O160" s="2" t="s">
        <v>170</v>
      </c>
    </row>
    <row r="161" spans="1:15" x14ac:dyDescent="0.25">
      <c r="A161" s="128" t="s">
        <v>86</v>
      </c>
      <c r="B161" s="16"/>
      <c r="C161" s="17"/>
      <c r="D161" s="19"/>
      <c r="E161" s="20"/>
      <c r="F161" s="21"/>
      <c r="G161" s="22">
        <v>2015</v>
      </c>
      <c r="H161" s="23">
        <v>2015</v>
      </c>
      <c r="I161" s="24">
        <v>2004</v>
      </c>
      <c r="J161" s="25">
        <v>2014</v>
      </c>
      <c r="K161" s="23">
        <v>2015</v>
      </c>
      <c r="L161" s="26"/>
      <c r="M161" s="27"/>
      <c r="N161" s="20"/>
      <c r="O161" s="128" t="s">
        <v>86</v>
      </c>
    </row>
    <row r="162" spans="1:15" x14ac:dyDescent="0.25">
      <c r="A162" s="15" t="s">
        <v>178</v>
      </c>
      <c r="B162" s="16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 t="s">
        <v>178</v>
      </c>
    </row>
    <row r="163" spans="1:15" x14ac:dyDescent="0.25">
      <c r="A163" s="279" t="s">
        <v>179</v>
      </c>
      <c r="B163" s="280">
        <f>SUM(C163:N163)</f>
        <v>629.6</v>
      </c>
      <c r="C163" s="281">
        <v>102.4</v>
      </c>
      <c r="D163" s="282">
        <v>49</v>
      </c>
      <c r="E163" s="283">
        <v>36</v>
      </c>
      <c r="F163" s="284">
        <v>24</v>
      </c>
      <c r="G163" s="285">
        <v>47.2</v>
      </c>
      <c r="H163" s="286">
        <v>20.2</v>
      </c>
      <c r="I163" s="287">
        <v>36</v>
      </c>
      <c r="J163" s="288">
        <v>80.2</v>
      </c>
      <c r="K163" s="286">
        <v>58.4</v>
      </c>
      <c r="L163" s="289">
        <v>41.8</v>
      </c>
      <c r="M163" s="290">
        <v>93.8</v>
      </c>
      <c r="N163" s="283">
        <v>40.6</v>
      </c>
      <c r="O163" s="279" t="s">
        <v>179</v>
      </c>
    </row>
    <row r="164" spans="1:15" x14ac:dyDescent="0.25">
      <c r="A164" s="291" t="s">
        <v>180</v>
      </c>
      <c r="B164" s="269">
        <f>SUM(C164:N164)</f>
        <v>799.47285714285704</v>
      </c>
      <c r="C164" s="292">
        <v>58.871428571428574</v>
      </c>
      <c r="D164" s="293">
        <v>58.142857142857146</v>
      </c>
      <c r="E164" s="294">
        <v>61.385714285714293</v>
      </c>
      <c r="F164" s="295">
        <v>42.585714285714289</v>
      </c>
      <c r="G164" s="296">
        <v>60.208571428571432</v>
      </c>
      <c r="H164" s="297">
        <v>55.965714285714284</v>
      </c>
      <c r="I164" s="302">
        <v>82.78714285714284</v>
      </c>
      <c r="J164" s="299">
        <v>90.614285714285685</v>
      </c>
      <c r="K164" s="297">
        <v>52.622857142857143</v>
      </c>
      <c r="L164" s="300">
        <v>69.365714285714276</v>
      </c>
      <c r="M164" s="301">
        <v>81.057142857142864</v>
      </c>
      <c r="N164" s="294">
        <v>85.865714285714276</v>
      </c>
      <c r="O164" s="291" t="s">
        <v>180</v>
      </c>
    </row>
    <row r="165" spans="1:15" x14ac:dyDescent="0.25">
      <c r="A165" s="2" t="s">
        <v>28</v>
      </c>
      <c r="B165" s="18">
        <f t="shared" ref="B165:N165" si="10">INT((B163-B164)*10000/B164)/100</f>
        <v>-21.25</v>
      </c>
      <c r="C165" s="17">
        <f t="shared" si="10"/>
        <v>73.930000000000007</v>
      </c>
      <c r="D165" s="19">
        <f t="shared" si="10"/>
        <v>-15.73</v>
      </c>
      <c r="E165" s="20">
        <f t="shared" si="10"/>
        <v>-41.36</v>
      </c>
      <c r="F165" s="21">
        <f t="shared" si="10"/>
        <v>-43.65</v>
      </c>
      <c r="G165" s="22">
        <f t="shared" si="10"/>
        <v>-21.61</v>
      </c>
      <c r="H165" s="23">
        <f t="shared" si="10"/>
        <v>-63.91</v>
      </c>
      <c r="I165" s="24">
        <f t="shared" si="10"/>
        <v>-56.52</v>
      </c>
      <c r="J165" s="25">
        <f t="shared" si="10"/>
        <v>-11.5</v>
      </c>
      <c r="K165" s="23">
        <f t="shared" si="10"/>
        <v>10.97</v>
      </c>
      <c r="L165" s="26">
        <f t="shared" si="10"/>
        <v>-39.74</v>
      </c>
      <c r="M165" s="27">
        <f t="shared" si="10"/>
        <v>15.72</v>
      </c>
      <c r="N165" s="20">
        <f t="shared" si="10"/>
        <v>-52.72</v>
      </c>
      <c r="O165" s="2" t="s">
        <v>28</v>
      </c>
    </row>
    <row r="166" spans="1:15" x14ac:dyDescent="0.25">
      <c r="A166" s="2" t="s">
        <v>181</v>
      </c>
      <c r="B166" s="18">
        <v>1180</v>
      </c>
      <c r="C166" s="17">
        <v>102.4</v>
      </c>
      <c r="D166" s="19">
        <v>135.5</v>
      </c>
      <c r="E166" s="20">
        <v>185</v>
      </c>
      <c r="F166" s="21">
        <v>182.5</v>
      </c>
      <c r="G166" s="22">
        <v>128</v>
      </c>
      <c r="H166" s="23">
        <v>107</v>
      </c>
      <c r="I166" s="24">
        <v>144.6</v>
      </c>
      <c r="J166" s="25">
        <v>164.5</v>
      </c>
      <c r="K166" s="23">
        <v>144.5</v>
      </c>
      <c r="L166" s="26">
        <v>162.19999999999999</v>
      </c>
      <c r="M166" s="27">
        <v>175</v>
      </c>
      <c r="N166" s="20">
        <v>130.5</v>
      </c>
      <c r="O166" s="2" t="s">
        <v>181</v>
      </c>
    </row>
    <row r="167" spans="1:15" x14ac:dyDescent="0.25">
      <c r="A167" s="2" t="s">
        <v>86</v>
      </c>
      <c r="B167" s="18">
        <v>2001</v>
      </c>
      <c r="C167" s="17">
        <v>2015</v>
      </c>
      <c r="D167" s="19">
        <v>2002</v>
      </c>
      <c r="E167" s="20">
        <v>2001</v>
      </c>
      <c r="F167" s="21">
        <v>2001</v>
      </c>
      <c r="G167" s="22">
        <v>2006</v>
      </c>
      <c r="H167" s="23">
        <v>2007</v>
      </c>
      <c r="I167" s="24">
        <v>2012</v>
      </c>
      <c r="J167" s="25">
        <v>2002</v>
      </c>
      <c r="K167" s="23">
        <v>2001</v>
      </c>
      <c r="L167" s="26">
        <v>2012</v>
      </c>
      <c r="M167" s="27">
        <v>2002</v>
      </c>
      <c r="N167" s="20">
        <v>2002</v>
      </c>
      <c r="O167" s="2" t="s">
        <v>86</v>
      </c>
    </row>
    <row r="168" spans="1:15" x14ac:dyDescent="0.25">
      <c r="A168" s="2" t="s">
        <v>182</v>
      </c>
      <c r="B168" s="18">
        <v>529</v>
      </c>
      <c r="C168" s="17">
        <v>32</v>
      </c>
      <c r="D168" s="19">
        <v>5.6</v>
      </c>
      <c r="E168" s="20">
        <v>19</v>
      </c>
      <c r="F168" s="21">
        <v>10</v>
      </c>
      <c r="G168" s="22">
        <v>9.6</v>
      </c>
      <c r="H168" s="23">
        <v>20.2</v>
      </c>
      <c r="I168" s="24">
        <v>36.6</v>
      </c>
      <c r="J168" s="25">
        <v>9.4</v>
      </c>
      <c r="K168" s="23">
        <v>7</v>
      </c>
      <c r="L168" s="26">
        <v>35.799999999999997</v>
      </c>
      <c r="M168" s="27">
        <v>28.2</v>
      </c>
      <c r="N168" s="20">
        <v>28</v>
      </c>
      <c r="O168" s="2" t="s">
        <v>182</v>
      </c>
    </row>
    <row r="169" spans="1:15" ht="15.75" thickBot="1" x14ac:dyDescent="0.3">
      <c r="A169" s="128" t="s">
        <v>86</v>
      </c>
      <c r="B169" s="89">
        <v>2003</v>
      </c>
      <c r="C169" s="90">
        <v>2007</v>
      </c>
      <c r="D169" s="91">
        <v>2012</v>
      </c>
      <c r="E169" s="92">
        <v>2003</v>
      </c>
      <c r="F169" s="93">
        <v>2007</v>
      </c>
      <c r="G169" s="94">
        <v>2011</v>
      </c>
      <c r="H169" s="95">
        <v>2015</v>
      </c>
      <c r="I169" s="96">
        <v>2013</v>
      </c>
      <c r="J169" s="97">
        <v>2009</v>
      </c>
      <c r="K169" s="95">
        <v>2003</v>
      </c>
      <c r="L169" s="98">
        <v>2011</v>
      </c>
      <c r="M169" s="99">
        <v>2011</v>
      </c>
      <c r="N169" s="92">
        <v>2010</v>
      </c>
      <c r="O169" s="128" t="s">
        <v>86</v>
      </c>
    </row>
    <row r="170" spans="1:15" ht="15.75" thickTop="1" x14ac:dyDescent="0.25">
      <c r="A170" s="62" t="s">
        <v>183</v>
      </c>
      <c r="B170" s="63">
        <f>SUM(C170:N170)</f>
        <v>721.69999999999993</v>
      </c>
      <c r="C170" s="64">
        <v>100.9</v>
      </c>
      <c r="D170" s="65">
        <v>61</v>
      </c>
      <c r="E170" s="66">
        <v>32.4</v>
      </c>
      <c r="F170" s="67">
        <v>28.3</v>
      </c>
      <c r="G170" s="68">
        <v>51.7</v>
      </c>
      <c r="H170" s="69">
        <v>28.5</v>
      </c>
      <c r="I170" s="70">
        <v>56.6</v>
      </c>
      <c r="J170" s="71">
        <v>104.3</v>
      </c>
      <c r="K170" s="69">
        <v>58.9</v>
      </c>
      <c r="L170" s="72">
        <v>53.3</v>
      </c>
      <c r="M170" s="73">
        <v>110.9</v>
      </c>
      <c r="N170" s="66">
        <v>34.9</v>
      </c>
      <c r="O170" s="62" t="s">
        <v>183</v>
      </c>
    </row>
    <row r="171" spans="1:15" x14ac:dyDescent="0.25">
      <c r="A171" s="2" t="s">
        <v>184</v>
      </c>
      <c r="B171" s="18">
        <v>748</v>
      </c>
      <c r="C171" s="17">
        <v>60</v>
      </c>
      <c r="D171" s="19">
        <v>49.4</v>
      </c>
      <c r="E171" s="20">
        <v>49.1</v>
      </c>
      <c r="F171" s="21">
        <v>50.6</v>
      </c>
      <c r="G171" s="22">
        <v>55.2</v>
      </c>
      <c r="H171" s="23">
        <v>64.5</v>
      </c>
      <c r="I171" s="24">
        <v>55.1</v>
      </c>
      <c r="J171" s="25">
        <v>66.900000000000006</v>
      </c>
      <c r="K171" s="23">
        <v>75</v>
      </c>
      <c r="L171" s="26">
        <v>71.3</v>
      </c>
      <c r="M171" s="27">
        <v>77.2</v>
      </c>
      <c r="N171" s="20">
        <v>73.7</v>
      </c>
      <c r="O171" s="2" t="s">
        <v>184</v>
      </c>
    </row>
    <row r="172" spans="1:15" x14ac:dyDescent="0.25">
      <c r="A172" s="2" t="s">
        <v>28</v>
      </c>
      <c r="B172" s="18">
        <f t="shared" ref="B172:N172" si="11">INT((B170-B171)*10000/B171)/100</f>
        <v>-3.52</v>
      </c>
      <c r="C172" s="17">
        <f t="shared" si="11"/>
        <v>68.16</v>
      </c>
      <c r="D172" s="19">
        <f t="shared" si="11"/>
        <v>23.48</v>
      </c>
      <c r="E172" s="20">
        <f t="shared" si="11"/>
        <v>-34.020000000000003</v>
      </c>
      <c r="F172" s="21">
        <f t="shared" si="11"/>
        <v>-44.08</v>
      </c>
      <c r="G172" s="22">
        <f t="shared" si="11"/>
        <v>-6.35</v>
      </c>
      <c r="H172" s="23">
        <f t="shared" si="11"/>
        <v>-55.82</v>
      </c>
      <c r="I172" s="24">
        <f t="shared" si="11"/>
        <v>2.72</v>
      </c>
      <c r="J172" s="25">
        <f t="shared" si="11"/>
        <v>55.9</v>
      </c>
      <c r="K172" s="23">
        <f t="shared" si="11"/>
        <v>-21.47</v>
      </c>
      <c r="L172" s="26">
        <f t="shared" si="11"/>
        <v>-25.25</v>
      </c>
      <c r="M172" s="27">
        <f t="shared" si="11"/>
        <v>43.65</v>
      </c>
      <c r="N172" s="20">
        <f t="shared" si="11"/>
        <v>-52.65</v>
      </c>
      <c r="O172" s="2" t="s">
        <v>28</v>
      </c>
    </row>
    <row r="173" spans="1:15" x14ac:dyDescent="0.25">
      <c r="A173" s="2" t="s">
        <v>181</v>
      </c>
      <c r="B173" s="16"/>
      <c r="C173" s="17">
        <v>145</v>
      </c>
      <c r="D173" s="19">
        <v>132</v>
      </c>
      <c r="E173" s="20">
        <v>169</v>
      </c>
      <c r="F173" s="21">
        <v>148</v>
      </c>
      <c r="G173" s="22">
        <v>114</v>
      </c>
      <c r="H173" s="23">
        <v>150</v>
      </c>
      <c r="I173" s="24">
        <v>135.69999999999999</v>
      </c>
      <c r="J173" s="25">
        <v>174</v>
      </c>
      <c r="K173" s="23">
        <v>171</v>
      </c>
      <c r="L173" s="26">
        <v>216</v>
      </c>
      <c r="M173" s="27">
        <v>169</v>
      </c>
      <c r="N173" s="20">
        <v>204</v>
      </c>
      <c r="O173" s="2" t="s">
        <v>181</v>
      </c>
    </row>
    <row r="174" spans="1:15" x14ac:dyDescent="0.25">
      <c r="A174" s="2" t="s">
        <v>86</v>
      </c>
      <c r="B174" s="16"/>
      <c r="C174" s="17">
        <v>1995</v>
      </c>
      <c r="D174" s="19">
        <v>1957</v>
      </c>
      <c r="E174" s="20">
        <v>2001</v>
      </c>
      <c r="F174" s="21">
        <v>2000</v>
      </c>
      <c r="G174" s="22">
        <v>1945</v>
      </c>
      <c r="H174" s="23">
        <v>2003</v>
      </c>
      <c r="I174" s="24">
        <v>2012</v>
      </c>
      <c r="J174" s="25">
        <v>1945</v>
      </c>
      <c r="K174" s="23">
        <v>1958</v>
      </c>
      <c r="L174" s="26">
        <v>2000</v>
      </c>
      <c r="M174" s="27">
        <v>2000</v>
      </c>
      <c r="N174" s="20">
        <v>1965</v>
      </c>
      <c r="O174" s="2" t="s">
        <v>86</v>
      </c>
    </row>
    <row r="175" spans="1:15" x14ac:dyDescent="0.25">
      <c r="A175" s="2" t="s">
        <v>182</v>
      </c>
      <c r="B175" s="16"/>
      <c r="C175" s="17">
        <v>3</v>
      </c>
      <c r="D175" s="19">
        <v>2</v>
      </c>
      <c r="E175" s="20">
        <v>3</v>
      </c>
      <c r="F175" s="21">
        <v>6</v>
      </c>
      <c r="G175" s="22">
        <v>9</v>
      </c>
      <c r="H175" s="23">
        <v>3</v>
      </c>
      <c r="I175" s="24">
        <v>12</v>
      </c>
      <c r="J175" s="25">
        <v>9</v>
      </c>
      <c r="K175" s="23">
        <v>2</v>
      </c>
      <c r="L175" s="26">
        <v>5</v>
      </c>
      <c r="M175" s="27">
        <v>8</v>
      </c>
      <c r="N175" s="20">
        <v>9</v>
      </c>
      <c r="O175" s="2" t="s">
        <v>182</v>
      </c>
    </row>
    <row r="176" spans="1:15" x14ac:dyDescent="0.25">
      <c r="A176" s="128" t="s">
        <v>86</v>
      </c>
      <c r="B176" s="16"/>
      <c r="C176" s="17">
        <v>1997</v>
      </c>
      <c r="D176" s="19">
        <v>1959</v>
      </c>
      <c r="E176" s="20">
        <v>1953</v>
      </c>
      <c r="F176" s="21">
        <v>2007</v>
      </c>
      <c r="G176" s="22">
        <v>1989</v>
      </c>
      <c r="H176" s="23">
        <v>1976</v>
      </c>
      <c r="I176" s="24">
        <v>1982</v>
      </c>
      <c r="J176" s="25">
        <v>1991</v>
      </c>
      <c r="K176" s="23">
        <v>1959</v>
      </c>
      <c r="L176" s="26">
        <v>1969</v>
      </c>
      <c r="M176" s="27">
        <v>1955</v>
      </c>
      <c r="N176" s="20">
        <v>1971</v>
      </c>
      <c r="O176" s="128" t="s">
        <v>86</v>
      </c>
    </row>
    <row r="177" spans="1:15" x14ac:dyDescent="0.25">
      <c r="A177" s="15" t="s">
        <v>185</v>
      </c>
      <c r="B177" s="16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 t="s">
        <v>185</v>
      </c>
    </row>
    <row r="178" spans="1:15" s="406" customFormat="1" x14ac:dyDescent="0.25">
      <c r="A178" s="3" t="s">
        <v>186</v>
      </c>
      <c r="B178" s="4">
        <f>SUM(C178:N178)</f>
        <v>1817.6299999999999</v>
      </c>
      <c r="C178" s="448">
        <v>73.5</v>
      </c>
      <c r="D178" s="449">
        <v>99.5</v>
      </c>
      <c r="E178" s="450">
        <v>161.75</v>
      </c>
      <c r="F178" s="451">
        <v>246</v>
      </c>
      <c r="G178" s="452">
        <v>188.5</v>
      </c>
      <c r="H178" s="453">
        <v>286.75</v>
      </c>
      <c r="I178" s="454">
        <v>195.5</v>
      </c>
      <c r="J178" s="455">
        <v>181.8</v>
      </c>
      <c r="K178" s="453">
        <v>172.75</v>
      </c>
      <c r="L178" s="456">
        <v>95.38</v>
      </c>
      <c r="M178" s="457">
        <v>58.2</v>
      </c>
      <c r="N178" s="450">
        <v>58</v>
      </c>
      <c r="O178" s="3" t="s">
        <v>186</v>
      </c>
    </row>
    <row r="179" spans="1:15" x14ac:dyDescent="0.25">
      <c r="A179" s="2" t="s">
        <v>187</v>
      </c>
      <c r="B179" s="4">
        <f>SUM(C179:N179)</f>
        <v>1645</v>
      </c>
      <c r="C179" s="17">
        <v>68</v>
      </c>
      <c r="D179" s="19">
        <v>80</v>
      </c>
      <c r="E179" s="20">
        <v>115</v>
      </c>
      <c r="F179" s="21">
        <v>162</v>
      </c>
      <c r="G179" s="22">
        <v>199</v>
      </c>
      <c r="H179" s="23">
        <v>206</v>
      </c>
      <c r="I179" s="24">
        <v>213</v>
      </c>
      <c r="J179" s="25">
        <v>213</v>
      </c>
      <c r="K179" s="23">
        <v>151</v>
      </c>
      <c r="L179" s="26">
        <v>116</v>
      </c>
      <c r="M179" s="27">
        <v>74</v>
      </c>
      <c r="N179" s="20">
        <v>48</v>
      </c>
      <c r="O179" s="2" t="s">
        <v>187</v>
      </c>
    </row>
    <row r="180" spans="1:15" x14ac:dyDescent="0.25">
      <c r="A180" s="2" t="s">
        <v>28</v>
      </c>
      <c r="B180" s="18">
        <f>INT((B178-B179)*10000/B179)/100</f>
        <v>10.49</v>
      </c>
      <c r="C180" s="17">
        <f t="shared" ref="C180:N180" si="12">INT((C178-C179)*10000/C179)/100</f>
        <v>8.08</v>
      </c>
      <c r="D180" s="19">
        <f t="shared" si="12"/>
        <v>24.37</v>
      </c>
      <c r="E180" s="20">
        <f t="shared" si="12"/>
        <v>40.65</v>
      </c>
      <c r="F180" s="21">
        <f t="shared" si="12"/>
        <v>51.85</v>
      </c>
      <c r="G180" s="22">
        <f t="shared" si="12"/>
        <v>-5.28</v>
      </c>
      <c r="H180" s="23">
        <f t="shared" si="12"/>
        <v>39.19</v>
      </c>
      <c r="I180" s="24">
        <f t="shared" si="12"/>
        <v>-8.2200000000000006</v>
      </c>
      <c r="J180" s="25">
        <f t="shared" si="12"/>
        <v>-14.65</v>
      </c>
      <c r="K180" s="23">
        <f t="shared" si="12"/>
        <v>14.4</v>
      </c>
      <c r="L180" s="26">
        <f t="shared" si="12"/>
        <v>-17.78</v>
      </c>
      <c r="M180" s="27">
        <f t="shared" si="12"/>
        <v>-21.36</v>
      </c>
      <c r="N180" s="20">
        <f t="shared" si="12"/>
        <v>20.83</v>
      </c>
      <c r="O180" s="2" t="s">
        <v>28</v>
      </c>
    </row>
    <row r="181" spans="1:15" x14ac:dyDescent="0.25">
      <c r="A181" s="2" t="s">
        <v>188</v>
      </c>
      <c r="B181" s="18">
        <v>1817.63</v>
      </c>
      <c r="C181" s="17">
        <v>95</v>
      </c>
      <c r="D181" s="19">
        <v>154</v>
      </c>
      <c r="E181" s="20">
        <v>204</v>
      </c>
      <c r="F181" s="21">
        <v>291</v>
      </c>
      <c r="G181" s="22">
        <v>273.39999999999998</v>
      </c>
      <c r="H181" s="23">
        <v>292</v>
      </c>
      <c r="I181" s="24">
        <v>310</v>
      </c>
      <c r="J181" s="25">
        <v>284</v>
      </c>
      <c r="K181" s="23">
        <v>238</v>
      </c>
      <c r="L181" s="26">
        <v>179</v>
      </c>
      <c r="M181" s="27">
        <v>95</v>
      </c>
      <c r="N181" s="20">
        <v>90.3</v>
      </c>
      <c r="O181" s="2" t="s">
        <v>188</v>
      </c>
    </row>
    <row r="182" spans="1:15" x14ac:dyDescent="0.25">
      <c r="A182" s="2" t="s">
        <v>86</v>
      </c>
      <c r="B182" s="18">
        <v>2015</v>
      </c>
      <c r="C182" s="17">
        <v>2005</v>
      </c>
      <c r="D182" s="19">
        <v>2008</v>
      </c>
      <c r="E182" s="20">
        <v>2014</v>
      </c>
      <c r="F182" s="21">
        <v>2007</v>
      </c>
      <c r="G182" s="22">
        <v>2011</v>
      </c>
      <c r="H182" s="23">
        <v>1976</v>
      </c>
      <c r="I182" s="24">
        <v>1990</v>
      </c>
      <c r="J182" s="25">
        <v>1976</v>
      </c>
      <c r="K182" s="23">
        <v>1997</v>
      </c>
      <c r="L182" s="26">
        <v>1965</v>
      </c>
      <c r="M182" s="27">
        <v>2005</v>
      </c>
      <c r="N182" s="20">
        <v>2013</v>
      </c>
      <c r="O182" s="2" t="s">
        <v>86</v>
      </c>
    </row>
    <row r="183" spans="1:15" x14ac:dyDescent="0.25">
      <c r="A183" s="2" t="s">
        <v>189</v>
      </c>
      <c r="B183" s="18">
        <v>1603</v>
      </c>
      <c r="C183" s="17">
        <v>32</v>
      </c>
      <c r="D183" s="19">
        <v>28</v>
      </c>
      <c r="E183" s="20">
        <v>54</v>
      </c>
      <c r="F183" s="21">
        <v>100</v>
      </c>
      <c r="G183" s="22">
        <v>120</v>
      </c>
      <c r="H183" s="23">
        <v>115</v>
      </c>
      <c r="I183" s="24">
        <v>141</v>
      </c>
      <c r="J183" s="25">
        <v>127</v>
      </c>
      <c r="K183" s="23">
        <v>81</v>
      </c>
      <c r="L183" s="26">
        <v>52</v>
      </c>
      <c r="M183" s="27">
        <v>42</v>
      </c>
      <c r="N183" s="20">
        <v>17</v>
      </c>
      <c r="O183" s="2" t="s">
        <v>189</v>
      </c>
    </row>
    <row r="184" spans="1:15" x14ac:dyDescent="0.25">
      <c r="A184" s="2" t="s">
        <v>86</v>
      </c>
      <c r="B184" s="18">
        <v>2002</v>
      </c>
      <c r="C184" s="17">
        <v>1964</v>
      </c>
      <c r="D184" s="19">
        <v>2006</v>
      </c>
      <c r="E184" s="20">
        <v>2001</v>
      </c>
      <c r="F184" s="21">
        <v>1998</v>
      </c>
      <c r="G184" s="22">
        <v>2006</v>
      </c>
      <c r="H184" s="23">
        <v>2007</v>
      </c>
      <c r="I184" s="24">
        <v>1965</v>
      </c>
      <c r="J184" s="25">
        <v>1968</v>
      </c>
      <c r="K184" s="23">
        <v>1984</v>
      </c>
      <c r="L184" s="26">
        <v>1998</v>
      </c>
      <c r="M184" s="27">
        <v>2010</v>
      </c>
      <c r="N184" s="20">
        <v>1988</v>
      </c>
      <c r="O184" s="2" t="s">
        <v>86</v>
      </c>
    </row>
    <row r="185" spans="1:15" x14ac:dyDescent="0.25">
      <c r="A185" s="15" t="s">
        <v>190</v>
      </c>
      <c r="B185" s="16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 t="s">
        <v>190</v>
      </c>
    </row>
    <row r="186" spans="1:15" x14ac:dyDescent="0.25">
      <c r="A186" s="279" t="s">
        <v>191</v>
      </c>
      <c r="B186" s="280">
        <f>SUM(C186:N186)</f>
        <v>117</v>
      </c>
      <c r="C186" s="281">
        <v>12</v>
      </c>
      <c r="D186" s="282">
        <v>10</v>
      </c>
      <c r="E186" s="283">
        <v>8</v>
      </c>
      <c r="F186" s="284">
        <v>8</v>
      </c>
      <c r="G186" s="285">
        <v>10</v>
      </c>
      <c r="H186" s="286">
        <v>3</v>
      </c>
      <c r="I186" s="287">
        <v>11</v>
      </c>
      <c r="J186" s="288">
        <v>11</v>
      </c>
      <c r="K186" s="286">
        <v>10</v>
      </c>
      <c r="L186" s="289">
        <v>7</v>
      </c>
      <c r="M186" s="290">
        <v>14</v>
      </c>
      <c r="N186" s="283">
        <v>13</v>
      </c>
      <c r="O186" s="279" t="s">
        <v>191</v>
      </c>
    </row>
    <row r="187" spans="1:15" x14ac:dyDescent="0.25">
      <c r="A187" s="291" t="s">
        <v>192</v>
      </c>
      <c r="B187" s="269">
        <f>SUM(C187:N187)</f>
        <v>132.87301587301587</v>
      </c>
      <c r="C187" s="292">
        <v>12.857142857142858</v>
      </c>
      <c r="D187" s="293">
        <v>10.928571428571429</v>
      </c>
      <c r="E187" s="294">
        <v>10.214285714285714</v>
      </c>
      <c r="F187" s="295">
        <v>8.2857142857142865</v>
      </c>
      <c r="G187" s="296">
        <v>10.714285714285712</v>
      </c>
      <c r="H187" s="297">
        <v>9</v>
      </c>
      <c r="I187" s="298">
        <v>11.571428571428571</v>
      </c>
      <c r="J187" s="299">
        <v>11.571428571428571</v>
      </c>
      <c r="K187" s="297">
        <v>8.5714285714285712</v>
      </c>
      <c r="L187" s="300">
        <v>12.142857142857142</v>
      </c>
      <c r="M187" s="301">
        <v>13.373015873015873</v>
      </c>
      <c r="N187" s="294">
        <v>13.642857142857142</v>
      </c>
      <c r="O187" s="291" t="s">
        <v>192</v>
      </c>
    </row>
    <row r="188" spans="1:15" x14ac:dyDescent="0.25">
      <c r="A188" s="2" t="s">
        <v>193</v>
      </c>
      <c r="B188" s="18">
        <v>174</v>
      </c>
      <c r="C188" s="17">
        <v>20</v>
      </c>
      <c r="D188" s="19">
        <v>21</v>
      </c>
      <c r="E188" s="20">
        <v>20</v>
      </c>
      <c r="F188" s="21">
        <v>21</v>
      </c>
      <c r="G188" s="22">
        <v>21</v>
      </c>
      <c r="H188" s="23">
        <v>15</v>
      </c>
      <c r="I188" s="24">
        <v>17</v>
      </c>
      <c r="J188" s="25">
        <v>19</v>
      </c>
      <c r="K188" s="23">
        <v>18</v>
      </c>
      <c r="L188" s="26">
        <v>19</v>
      </c>
      <c r="M188" s="27">
        <v>18</v>
      </c>
      <c r="N188" s="20">
        <v>23</v>
      </c>
      <c r="O188" s="2" t="s">
        <v>193</v>
      </c>
    </row>
    <row r="189" spans="1:15" x14ac:dyDescent="0.25">
      <c r="A189" s="2" t="s">
        <v>86</v>
      </c>
      <c r="B189" s="18">
        <v>2002</v>
      </c>
      <c r="C189" s="17">
        <v>2014</v>
      </c>
      <c r="D189" s="19">
        <v>2002</v>
      </c>
      <c r="E189" s="20">
        <v>2008</v>
      </c>
      <c r="F189" s="21">
        <v>2001</v>
      </c>
      <c r="G189" s="22">
        <v>2002</v>
      </c>
      <c r="H189" s="23">
        <v>2007</v>
      </c>
      <c r="I189" s="24">
        <v>2007</v>
      </c>
      <c r="J189" s="25">
        <v>2014</v>
      </c>
      <c r="K189" s="23">
        <v>2001</v>
      </c>
      <c r="L189" s="26">
        <v>2012</v>
      </c>
      <c r="M189" s="27">
        <v>2009</v>
      </c>
      <c r="N189" s="20">
        <v>2011</v>
      </c>
      <c r="O189" s="2" t="s">
        <v>86</v>
      </c>
    </row>
    <row r="190" spans="1:15" x14ac:dyDescent="0.25">
      <c r="A190" s="2" t="s">
        <v>194</v>
      </c>
      <c r="B190" s="18">
        <v>109</v>
      </c>
      <c r="C190" s="17">
        <v>8</v>
      </c>
      <c r="D190" s="19">
        <v>2</v>
      </c>
      <c r="E190" s="20">
        <v>4</v>
      </c>
      <c r="F190" s="21">
        <v>2</v>
      </c>
      <c r="G190" s="22">
        <v>4</v>
      </c>
      <c r="H190" s="23">
        <v>3</v>
      </c>
      <c r="I190" s="24">
        <v>5</v>
      </c>
      <c r="J190" s="25">
        <v>2</v>
      </c>
      <c r="K190" s="23">
        <v>2</v>
      </c>
      <c r="L190" s="26">
        <v>4</v>
      </c>
      <c r="M190" s="27">
        <v>4</v>
      </c>
      <c r="N190" s="20">
        <v>3</v>
      </c>
      <c r="O190" s="2" t="s">
        <v>194</v>
      </c>
    </row>
    <row r="191" spans="1:15" ht="15.75" thickBot="1" x14ac:dyDescent="0.3">
      <c r="A191" s="128" t="s">
        <v>86</v>
      </c>
      <c r="B191" s="89">
        <v>2009</v>
      </c>
      <c r="C191" s="90">
        <v>2009</v>
      </c>
      <c r="D191" s="91">
        <v>2012</v>
      </c>
      <c r="E191" s="92">
        <v>2012</v>
      </c>
      <c r="F191" s="93">
        <v>2007</v>
      </c>
      <c r="G191" s="94">
        <v>2010</v>
      </c>
      <c r="H191" s="95">
        <v>2015</v>
      </c>
      <c r="I191" s="96">
        <v>2013</v>
      </c>
      <c r="J191" s="97">
        <v>2009</v>
      </c>
      <c r="K191" s="95">
        <v>2003</v>
      </c>
      <c r="L191" s="98">
        <v>2007</v>
      </c>
      <c r="M191" s="99">
        <v>2011</v>
      </c>
      <c r="N191" s="92">
        <v>2010</v>
      </c>
      <c r="O191" s="128" t="s">
        <v>86</v>
      </c>
    </row>
    <row r="192" spans="1:15" ht="15.75" thickTop="1" x14ac:dyDescent="0.25">
      <c r="A192" s="62" t="s">
        <v>195</v>
      </c>
      <c r="B192" s="63">
        <f>SUM(C192:N192)</f>
        <v>124</v>
      </c>
      <c r="C192" s="64">
        <v>13</v>
      </c>
      <c r="D192" s="65">
        <v>11</v>
      </c>
      <c r="E192" s="66">
        <v>7</v>
      </c>
      <c r="F192" s="67">
        <v>9</v>
      </c>
      <c r="G192" s="68">
        <v>9</v>
      </c>
      <c r="H192" s="69">
        <v>7</v>
      </c>
      <c r="I192" s="70">
        <v>11</v>
      </c>
      <c r="J192" s="71">
        <v>12</v>
      </c>
      <c r="K192" s="69">
        <v>10</v>
      </c>
      <c r="L192" s="72">
        <v>8</v>
      </c>
      <c r="M192" s="73">
        <v>17</v>
      </c>
      <c r="N192" s="66">
        <v>10</v>
      </c>
      <c r="O192" s="62" t="s">
        <v>195</v>
      </c>
    </row>
    <row r="193" spans="1:15" x14ac:dyDescent="0.25">
      <c r="A193" s="2" t="s">
        <v>192</v>
      </c>
      <c r="B193" s="18">
        <f>SUM(C193:N193)</f>
        <v>126</v>
      </c>
      <c r="C193" s="17">
        <v>11</v>
      </c>
      <c r="D193" s="19">
        <v>10</v>
      </c>
      <c r="E193" s="20">
        <v>10</v>
      </c>
      <c r="F193" s="21">
        <v>11</v>
      </c>
      <c r="G193" s="22">
        <v>10</v>
      </c>
      <c r="H193" s="23">
        <v>10</v>
      </c>
      <c r="I193" s="24">
        <v>9</v>
      </c>
      <c r="J193" s="25">
        <v>10</v>
      </c>
      <c r="K193" s="23">
        <v>11</v>
      </c>
      <c r="L193" s="26">
        <v>10</v>
      </c>
      <c r="M193" s="27">
        <v>12</v>
      </c>
      <c r="N193" s="20">
        <v>12</v>
      </c>
      <c r="O193" s="2" t="s">
        <v>192</v>
      </c>
    </row>
    <row r="194" spans="1:15" x14ac:dyDescent="0.25">
      <c r="A194" s="2" t="s">
        <v>193</v>
      </c>
      <c r="B194" s="16"/>
      <c r="C194" s="17">
        <v>24</v>
      </c>
      <c r="D194" s="19">
        <v>21</v>
      </c>
      <c r="E194" s="20">
        <v>23</v>
      </c>
      <c r="F194" s="21">
        <v>21</v>
      </c>
      <c r="G194" s="22">
        <v>20</v>
      </c>
      <c r="H194" s="23">
        <v>21</v>
      </c>
      <c r="I194" s="24">
        <v>21</v>
      </c>
      <c r="J194" s="25">
        <v>21</v>
      </c>
      <c r="K194" s="23">
        <v>22</v>
      </c>
      <c r="L194" s="26">
        <v>24</v>
      </c>
      <c r="M194" s="27">
        <v>23</v>
      </c>
      <c r="N194" s="20">
        <v>21</v>
      </c>
      <c r="O194" s="2" t="s">
        <v>193</v>
      </c>
    </row>
    <row r="195" spans="1:15" x14ac:dyDescent="0.25">
      <c r="A195" s="2" t="s">
        <v>86</v>
      </c>
      <c r="B195" s="16"/>
      <c r="C195" s="17">
        <v>1948</v>
      </c>
      <c r="D195" s="19">
        <v>1995</v>
      </c>
      <c r="E195" s="20">
        <v>1979</v>
      </c>
      <c r="F195" s="21">
        <v>2001</v>
      </c>
      <c r="G195" s="22">
        <v>2006</v>
      </c>
      <c r="H195" s="23">
        <v>1991</v>
      </c>
      <c r="I195" s="24">
        <v>1988</v>
      </c>
      <c r="J195" s="25">
        <v>1956</v>
      </c>
      <c r="K195" s="23">
        <v>1950</v>
      </c>
      <c r="L195" s="26">
        <v>1981</v>
      </c>
      <c r="M195" s="27">
        <v>2000</v>
      </c>
      <c r="N195" s="20" t="s">
        <v>99</v>
      </c>
      <c r="O195" s="2" t="s">
        <v>86</v>
      </c>
    </row>
    <row r="196" spans="1:15" x14ac:dyDescent="0.25">
      <c r="A196" s="2" t="s">
        <v>194</v>
      </c>
      <c r="B196" s="16"/>
      <c r="C196" s="17">
        <v>1</v>
      </c>
      <c r="D196" s="19">
        <v>1</v>
      </c>
      <c r="E196" s="20">
        <v>1</v>
      </c>
      <c r="F196" s="21">
        <v>2</v>
      </c>
      <c r="G196" s="22">
        <v>2</v>
      </c>
      <c r="H196" s="23">
        <v>1</v>
      </c>
      <c r="I196" s="24">
        <v>3</v>
      </c>
      <c r="J196" s="25">
        <v>2</v>
      </c>
      <c r="K196" s="23">
        <v>1</v>
      </c>
      <c r="L196" s="26">
        <v>2</v>
      </c>
      <c r="M196" s="27">
        <v>4</v>
      </c>
      <c r="N196" s="20">
        <v>2</v>
      </c>
      <c r="O196" s="2" t="s">
        <v>194</v>
      </c>
    </row>
    <row r="197" spans="1:15" x14ac:dyDescent="0.25">
      <c r="A197" s="128" t="s">
        <v>86</v>
      </c>
      <c r="B197" s="101"/>
      <c r="C197" s="90">
        <v>1997</v>
      </c>
      <c r="D197" s="91">
        <v>1959</v>
      </c>
      <c r="E197" s="92">
        <v>1953</v>
      </c>
      <c r="F197" s="93">
        <v>2007</v>
      </c>
      <c r="G197" s="94">
        <v>1989</v>
      </c>
      <c r="H197" s="95">
        <v>1976</v>
      </c>
      <c r="I197" s="96" t="s">
        <v>99</v>
      </c>
      <c r="J197" s="97">
        <v>1995</v>
      </c>
      <c r="K197" s="95">
        <v>1959</v>
      </c>
      <c r="L197" s="98">
        <v>1969</v>
      </c>
      <c r="M197" s="99" t="s">
        <v>99</v>
      </c>
      <c r="N197" s="92">
        <v>1971</v>
      </c>
      <c r="O197" s="128" t="s">
        <v>86</v>
      </c>
    </row>
    <row r="198" spans="1:15" x14ac:dyDescent="0.25">
      <c r="A198" s="15" t="s">
        <v>196</v>
      </c>
      <c r="B198" s="16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 t="s">
        <v>196</v>
      </c>
    </row>
    <row r="199" spans="1:15" x14ac:dyDescent="0.25">
      <c r="A199" s="3" t="s">
        <v>197</v>
      </c>
      <c r="B199" s="18">
        <v>33.799999999999997</v>
      </c>
      <c r="C199" s="5">
        <v>20.399999999999999</v>
      </c>
      <c r="D199" s="6">
        <v>15.6</v>
      </c>
      <c r="E199" s="7">
        <v>9</v>
      </c>
      <c r="F199" s="8">
        <v>6.4</v>
      </c>
      <c r="G199" s="9">
        <v>11.6</v>
      </c>
      <c r="H199" s="10">
        <v>13.4</v>
      </c>
      <c r="I199" s="11">
        <v>10.4</v>
      </c>
      <c r="J199" s="12">
        <v>33.799999999999997</v>
      </c>
      <c r="K199" s="10">
        <v>15.2</v>
      </c>
      <c r="L199" s="13">
        <v>11.6</v>
      </c>
      <c r="M199" s="14">
        <v>14</v>
      </c>
      <c r="N199" s="7">
        <v>7</v>
      </c>
      <c r="O199" s="3" t="s">
        <v>197</v>
      </c>
    </row>
    <row r="200" spans="1:15" x14ac:dyDescent="0.25">
      <c r="A200" s="36" t="s">
        <v>89</v>
      </c>
      <c r="B200" s="39">
        <v>42240</v>
      </c>
      <c r="C200" s="40">
        <v>42033</v>
      </c>
      <c r="D200" s="41">
        <v>42055</v>
      </c>
      <c r="E200" s="42">
        <v>42092</v>
      </c>
      <c r="F200" s="43">
        <v>42119</v>
      </c>
      <c r="G200" s="44">
        <v>42128</v>
      </c>
      <c r="H200" s="45">
        <v>42177</v>
      </c>
      <c r="I200" s="46">
        <v>42210</v>
      </c>
      <c r="J200" s="47">
        <v>42240</v>
      </c>
      <c r="K200" s="45">
        <v>42269</v>
      </c>
      <c r="L200" s="48">
        <v>42284</v>
      </c>
      <c r="M200" s="49">
        <v>42337</v>
      </c>
      <c r="N200" s="42">
        <v>42353</v>
      </c>
      <c r="O200" s="36" t="s">
        <v>89</v>
      </c>
    </row>
    <row r="201" spans="1:15" x14ac:dyDescent="0.25">
      <c r="A201" s="2" t="s">
        <v>198</v>
      </c>
      <c r="B201" s="18">
        <v>65</v>
      </c>
      <c r="C201" s="17">
        <v>25</v>
      </c>
      <c r="D201" s="19">
        <v>24.6</v>
      </c>
      <c r="E201" s="20">
        <v>23.4</v>
      </c>
      <c r="F201" s="21">
        <v>63.5</v>
      </c>
      <c r="G201" s="22">
        <v>50</v>
      </c>
      <c r="H201" s="23">
        <v>32</v>
      </c>
      <c r="I201" s="24">
        <v>48</v>
      </c>
      <c r="J201" s="25">
        <v>65</v>
      </c>
      <c r="K201" s="23">
        <v>32</v>
      </c>
      <c r="L201" s="26">
        <v>39.799999999999997</v>
      </c>
      <c r="M201" s="27">
        <v>45.4</v>
      </c>
      <c r="N201" s="20">
        <v>33.799999999999997</v>
      </c>
      <c r="O201" s="2" t="s">
        <v>198</v>
      </c>
    </row>
    <row r="202" spans="1:15" ht="15.75" thickBot="1" x14ac:dyDescent="0.3">
      <c r="A202" s="128" t="s">
        <v>89</v>
      </c>
      <c r="B202" s="181">
        <v>37494</v>
      </c>
      <c r="C202" s="90" t="s">
        <v>200</v>
      </c>
      <c r="D202" s="183">
        <v>40237</v>
      </c>
      <c r="E202" s="184">
        <v>40973</v>
      </c>
      <c r="F202" s="93" t="s">
        <v>202</v>
      </c>
      <c r="G202" s="186">
        <v>38843</v>
      </c>
      <c r="H202" s="187">
        <v>39210</v>
      </c>
      <c r="I202" s="96" t="s">
        <v>387</v>
      </c>
      <c r="J202" s="189">
        <v>37494</v>
      </c>
      <c r="K202" s="187">
        <v>37500</v>
      </c>
      <c r="L202" s="190">
        <v>41186</v>
      </c>
      <c r="M202" s="191">
        <v>40495</v>
      </c>
      <c r="N202" s="184">
        <v>41265</v>
      </c>
      <c r="O202" s="128" t="s">
        <v>89</v>
      </c>
    </row>
    <row r="203" spans="1:15" ht="15.75" thickTop="1" x14ac:dyDescent="0.25">
      <c r="A203" s="62" t="s">
        <v>206</v>
      </c>
      <c r="B203" s="227">
        <v>35.9</v>
      </c>
      <c r="C203" s="64">
        <v>21.5</v>
      </c>
      <c r="D203" s="65">
        <v>19.8</v>
      </c>
      <c r="E203" s="66">
        <v>7.2</v>
      </c>
      <c r="F203" s="67">
        <v>7.1</v>
      </c>
      <c r="G203" s="68">
        <v>14.4</v>
      </c>
      <c r="H203" s="69">
        <v>14.1</v>
      </c>
      <c r="I203" s="70">
        <v>20.9</v>
      </c>
      <c r="J203" s="71">
        <v>35.9</v>
      </c>
      <c r="K203" s="69">
        <v>15.7</v>
      </c>
      <c r="L203" s="72">
        <v>21.6</v>
      </c>
      <c r="M203" s="73">
        <v>21.4</v>
      </c>
      <c r="N203" s="66">
        <v>9.6999999999999993</v>
      </c>
      <c r="O203" s="62" t="s">
        <v>206</v>
      </c>
    </row>
    <row r="204" spans="1:15" x14ac:dyDescent="0.25">
      <c r="A204" s="155" t="s">
        <v>89</v>
      </c>
      <c r="B204" s="228">
        <v>42240</v>
      </c>
      <c r="C204" s="157">
        <v>42033</v>
      </c>
      <c r="D204" s="158">
        <v>42055</v>
      </c>
      <c r="E204" s="159">
        <v>42092</v>
      </c>
      <c r="F204" s="160">
        <v>42119</v>
      </c>
      <c r="G204" s="161">
        <v>42138</v>
      </c>
      <c r="H204" s="162">
        <v>42177</v>
      </c>
      <c r="I204" s="163">
        <v>42209</v>
      </c>
      <c r="J204" s="164">
        <v>42240</v>
      </c>
      <c r="K204" s="162">
        <v>42269</v>
      </c>
      <c r="L204" s="165">
        <v>42284</v>
      </c>
      <c r="M204" s="166">
        <v>42337</v>
      </c>
      <c r="N204" s="159">
        <v>42353</v>
      </c>
      <c r="O204" s="155" t="s">
        <v>89</v>
      </c>
    </row>
    <row r="205" spans="1:15" x14ac:dyDescent="0.25">
      <c r="A205" s="2" t="s">
        <v>198</v>
      </c>
      <c r="B205" s="18">
        <v>101.4</v>
      </c>
      <c r="C205" s="17">
        <v>41.1</v>
      </c>
      <c r="D205" s="19">
        <v>33.4</v>
      </c>
      <c r="E205" s="20">
        <v>31.4</v>
      </c>
      <c r="F205" s="21">
        <v>37.5</v>
      </c>
      <c r="G205" s="22">
        <v>38</v>
      </c>
      <c r="H205" s="23">
        <v>68.099999999999994</v>
      </c>
      <c r="I205" s="24">
        <v>77</v>
      </c>
      <c r="J205" s="25">
        <v>65</v>
      </c>
      <c r="K205" s="23">
        <v>101.4</v>
      </c>
      <c r="L205" s="26">
        <v>53.3</v>
      </c>
      <c r="M205" s="27">
        <v>37.4</v>
      </c>
      <c r="N205" s="20">
        <v>37.6</v>
      </c>
      <c r="O205" s="2" t="s">
        <v>198</v>
      </c>
    </row>
    <row r="206" spans="1:15" x14ac:dyDescent="0.25">
      <c r="A206" s="2" t="s">
        <v>89</v>
      </c>
      <c r="B206" s="39">
        <v>34587</v>
      </c>
      <c r="C206" s="74">
        <v>9135</v>
      </c>
      <c r="D206" s="75">
        <v>37299</v>
      </c>
      <c r="E206" s="76">
        <v>32574</v>
      </c>
      <c r="F206" s="77">
        <v>28582</v>
      </c>
      <c r="G206" s="78">
        <v>34098</v>
      </c>
      <c r="H206" s="79">
        <v>19540</v>
      </c>
      <c r="I206" s="80">
        <v>10049</v>
      </c>
      <c r="J206" s="81">
        <v>37494</v>
      </c>
      <c r="K206" s="79">
        <v>34587</v>
      </c>
      <c r="L206" s="82">
        <v>11973</v>
      </c>
      <c r="M206" s="83">
        <v>23334</v>
      </c>
      <c r="N206" s="76">
        <v>29207</v>
      </c>
      <c r="O206" s="2"/>
    </row>
    <row r="207" spans="1:15" x14ac:dyDescent="0.25">
      <c r="A207" s="15" t="s">
        <v>207</v>
      </c>
      <c r="B207" s="16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 t="s">
        <v>207</v>
      </c>
    </row>
    <row r="208" spans="1:15" x14ac:dyDescent="0.25">
      <c r="A208" s="279" t="s">
        <v>208</v>
      </c>
      <c r="B208" s="280">
        <f>SUM(C208:N208)</f>
        <v>4</v>
      </c>
      <c r="C208" s="281">
        <v>2</v>
      </c>
      <c r="D208" s="282">
        <v>2</v>
      </c>
      <c r="E208" s="283">
        <v>0</v>
      </c>
      <c r="F208" s="284">
        <v>0</v>
      </c>
      <c r="G208" s="285">
        <v>0</v>
      </c>
      <c r="H208" s="286">
        <v>0</v>
      </c>
      <c r="I208" s="287">
        <v>0</v>
      </c>
      <c r="J208" s="288">
        <v>0</v>
      </c>
      <c r="K208" s="286">
        <v>0</v>
      </c>
      <c r="L208" s="289">
        <v>0</v>
      </c>
      <c r="M208" s="290">
        <v>0</v>
      </c>
      <c r="N208" s="283">
        <v>0</v>
      </c>
      <c r="O208" s="279" t="s">
        <v>208</v>
      </c>
    </row>
    <row r="209" spans="1:15" x14ac:dyDescent="0.25">
      <c r="A209" s="291" t="s">
        <v>209</v>
      </c>
      <c r="B209" s="269">
        <f>SUM(C209:N209)</f>
        <v>11.928571428571429</v>
      </c>
      <c r="C209" s="292">
        <v>2.6428571428571428</v>
      </c>
      <c r="D209" s="293">
        <v>4.0714285714285721</v>
      </c>
      <c r="E209" s="294">
        <v>2.5</v>
      </c>
      <c r="F209" s="295">
        <v>0.21428571428571427</v>
      </c>
      <c r="G209" s="296">
        <v>0</v>
      </c>
      <c r="H209" s="297">
        <v>0</v>
      </c>
      <c r="I209" s="298">
        <v>0</v>
      </c>
      <c r="J209" s="299">
        <v>0</v>
      </c>
      <c r="K209" s="297">
        <v>0</v>
      </c>
      <c r="L209" s="300">
        <v>7.1428571428571425E-2</v>
      </c>
      <c r="M209" s="301">
        <v>0.42857142857142855</v>
      </c>
      <c r="N209" s="294">
        <v>2.0000000000000004</v>
      </c>
      <c r="O209" s="291" t="s">
        <v>209</v>
      </c>
    </row>
    <row r="210" spans="1:15" x14ac:dyDescent="0.25">
      <c r="A210" s="2" t="s">
        <v>210</v>
      </c>
      <c r="B210" s="18">
        <v>22</v>
      </c>
      <c r="C210" s="17">
        <v>9</v>
      </c>
      <c r="D210" s="19">
        <v>13</v>
      </c>
      <c r="E210" s="20">
        <v>7</v>
      </c>
      <c r="F210" s="21">
        <v>2</v>
      </c>
      <c r="G210" s="22">
        <v>0</v>
      </c>
      <c r="H210" s="23">
        <v>0</v>
      </c>
      <c r="I210" s="24">
        <v>0</v>
      </c>
      <c r="J210" s="25">
        <v>0</v>
      </c>
      <c r="K210" s="23">
        <v>0</v>
      </c>
      <c r="L210" s="26">
        <v>1</v>
      </c>
      <c r="M210" s="27">
        <v>2</v>
      </c>
      <c r="N210" s="20">
        <v>9</v>
      </c>
      <c r="O210" s="2" t="s">
        <v>210</v>
      </c>
    </row>
    <row r="211" spans="1:15" x14ac:dyDescent="0.25">
      <c r="A211" s="2" t="s">
        <v>86</v>
      </c>
      <c r="B211" s="18">
        <v>2005</v>
      </c>
      <c r="C211" s="17">
        <v>2010</v>
      </c>
      <c r="D211" s="19">
        <v>2010</v>
      </c>
      <c r="E211" s="20">
        <v>2006</v>
      </c>
      <c r="F211" s="21">
        <v>2008</v>
      </c>
      <c r="G211" s="22"/>
      <c r="H211" s="23"/>
      <c r="I211" s="24"/>
      <c r="J211" s="25"/>
      <c r="K211" s="23"/>
      <c r="L211" s="26">
        <v>2012</v>
      </c>
      <c r="M211" s="27">
        <v>2010</v>
      </c>
      <c r="N211" s="20">
        <v>2010</v>
      </c>
      <c r="O211" s="2" t="s">
        <v>86</v>
      </c>
    </row>
    <row r="212" spans="1:15" x14ac:dyDescent="0.25">
      <c r="A212" s="2" t="s">
        <v>211</v>
      </c>
      <c r="B212" s="18">
        <v>0</v>
      </c>
      <c r="C212" s="17">
        <v>0</v>
      </c>
      <c r="D212" s="19">
        <v>0</v>
      </c>
      <c r="E212" s="20">
        <v>0</v>
      </c>
      <c r="F212" s="21">
        <v>0</v>
      </c>
      <c r="G212" s="22">
        <v>0</v>
      </c>
      <c r="H212" s="23">
        <v>0</v>
      </c>
      <c r="I212" s="24">
        <v>0</v>
      </c>
      <c r="J212" s="25">
        <v>0</v>
      </c>
      <c r="K212" s="23">
        <v>0</v>
      </c>
      <c r="L212" s="26">
        <v>0</v>
      </c>
      <c r="M212" s="27">
        <v>0</v>
      </c>
      <c r="N212" s="20">
        <v>0</v>
      </c>
      <c r="O212" s="2" t="s">
        <v>211</v>
      </c>
    </row>
    <row r="213" spans="1:15" x14ac:dyDescent="0.25">
      <c r="A213" s="2" t="s">
        <v>126</v>
      </c>
      <c r="B213" s="18">
        <v>2011</v>
      </c>
      <c r="C213" s="17">
        <v>2014</v>
      </c>
      <c r="D213" s="19">
        <v>2015</v>
      </c>
      <c r="E213" s="20">
        <v>2015</v>
      </c>
      <c r="F213" s="21">
        <v>2015</v>
      </c>
      <c r="G213" s="22"/>
      <c r="H213" s="23"/>
      <c r="I213" s="24"/>
      <c r="J213" s="25"/>
      <c r="K213" s="23"/>
      <c r="L213" s="26">
        <v>2015</v>
      </c>
      <c r="M213" s="27">
        <v>2015</v>
      </c>
      <c r="N213" s="20">
        <v>2015</v>
      </c>
      <c r="O213" s="2" t="s">
        <v>126</v>
      </c>
    </row>
    <row r="214" spans="1:15" x14ac:dyDescent="0.25">
      <c r="A214" s="2" t="s">
        <v>212</v>
      </c>
      <c r="B214" s="18">
        <v>22</v>
      </c>
      <c r="C214" s="17">
        <v>12</v>
      </c>
      <c r="D214" s="19">
        <v>22</v>
      </c>
      <c r="E214" s="20">
        <v>22</v>
      </c>
      <c r="F214" s="21">
        <v>8</v>
      </c>
      <c r="G214" s="22">
        <v>0</v>
      </c>
      <c r="H214" s="23">
        <v>0</v>
      </c>
      <c r="I214" s="24">
        <v>0</v>
      </c>
      <c r="J214" s="25">
        <v>0</v>
      </c>
      <c r="K214" s="23">
        <v>0</v>
      </c>
      <c r="L214" s="26">
        <v>1</v>
      </c>
      <c r="M214" s="27">
        <v>2</v>
      </c>
      <c r="N214" s="20">
        <v>16</v>
      </c>
      <c r="O214" s="2" t="s">
        <v>212</v>
      </c>
    </row>
    <row r="215" spans="1:15" x14ac:dyDescent="0.25">
      <c r="A215" s="50" t="s">
        <v>89</v>
      </c>
      <c r="B215" s="51">
        <v>38407</v>
      </c>
      <c r="C215" s="52">
        <v>41294</v>
      </c>
      <c r="D215" s="53">
        <v>38407</v>
      </c>
      <c r="E215" s="54">
        <v>38413</v>
      </c>
      <c r="F215" s="55">
        <v>39545</v>
      </c>
      <c r="G215" s="56"/>
      <c r="H215" s="57"/>
      <c r="I215" s="58"/>
      <c r="J215" s="59"/>
      <c r="K215" s="57"/>
      <c r="L215" s="60">
        <v>41209</v>
      </c>
      <c r="M215" s="61">
        <v>40510</v>
      </c>
      <c r="N215" s="54">
        <v>40531</v>
      </c>
      <c r="O215" s="50" t="s">
        <v>89</v>
      </c>
    </row>
    <row r="216" spans="1:15" x14ac:dyDescent="0.25">
      <c r="A216" s="2" t="s">
        <v>388</v>
      </c>
      <c r="B216" s="18">
        <f>SUM(C216:N216)</f>
        <v>14</v>
      </c>
      <c r="C216" s="17">
        <v>4</v>
      </c>
      <c r="D216" s="19">
        <v>4</v>
      </c>
      <c r="E216" s="20">
        <v>2</v>
      </c>
      <c r="F216" s="21">
        <v>1</v>
      </c>
      <c r="G216" s="22">
        <v>0</v>
      </c>
      <c r="H216" s="23">
        <v>0</v>
      </c>
      <c r="I216" s="24">
        <v>0</v>
      </c>
      <c r="J216" s="25">
        <v>0</v>
      </c>
      <c r="K216" s="23">
        <v>0</v>
      </c>
      <c r="L216" s="26">
        <v>0</v>
      </c>
      <c r="M216" s="27">
        <v>1</v>
      </c>
      <c r="N216" s="20">
        <v>2</v>
      </c>
      <c r="O216" s="2" t="s">
        <v>388</v>
      </c>
    </row>
    <row r="217" spans="1:15" x14ac:dyDescent="0.25">
      <c r="A217" s="15" t="s">
        <v>214</v>
      </c>
      <c r="B217" s="16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 t="s">
        <v>214</v>
      </c>
    </row>
    <row r="218" spans="1:15" x14ac:dyDescent="0.25">
      <c r="A218" s="279" t="s">
        <v>215</v>
      </c>
      <c r="B218" s="280">
        <f>SUM(C218:N218)</f>
        <v>6</v>
      </c>
      <c r="C218" s="281">
        <v>0</v>
      </c>
      <c r="D218" s="282">
        <v>1</v>
      </c>
      <c r="E218" s="283">
        <v>0</v>
      </c>
      <c r="F218" s="284">
        <v>0</v>
      </c>
      <c r="G218" s="285">
        <v>1</v>
      </c>
      <c r="H218" s="286">
        <v>0</v>
      </c>
      <c r="I218" s="287">
        <v>0</v>
      </c>
      <c r="J218" s="288">
        <v>1</v>
      </c>
      <c r="K218" s="286">
        <v>0</v>
      </c>
      <c r="L218" s="289">
        <v>2</v>
      </c>
      <c r="M218" s="290">
        <v>0</v>
      </c>
      <c r="N218" s="283">
        <v>1</v>
      </c>
      <c r="O218" s="279" t="s">
        <v>215</v>
      </c>
    </row>
    <row r="219" spans="1:15" x14ac:dyDescent="0.25">
      <c r="A219" s="291" t="s">
        <v>216</v>
      </c>
      <c r="B219" s="269">
        <f>SUM(C219:N219)</f>
        <v>14.53968253968254</v>
      </c>
      <c r="C219" s="292">
        <v>1.2857142857142858</v>
      </c>
      <c r="D219" s="293">
        <v>1.0714285714285714</v>
      </c>
      <c r="E219" s="294">
        <v>1.5</v>
      </c>
      <c r="F219" s="295">
        <v>1.3571428571428572</v>
      </c>
      <c r="G219" s="296">
        <v>1.2857142857142858</v>
      </c>
      <c r="H219" s="297">
        <v>0.6428571428571429</v>
      </c>
      <c r="I219" s="298">
        <v>0.46825396825396831</v>
      </c>
      <c r="J219" s="299">
        <v>0.5714285714285714</v>
      </c>
      <c r="K219" s="297">
        <v>1.4285714285714286</v>
      </c>
      <c r="L219" s="300">
        <v>1.1428571428571428</v>
      </c>
      <c r="M219" s="301">
        <v>2.0714285714285716</v>
      </c>
      <c r="N219" s="294">
        <v>1.7142857142857142</v>
      </c>
      <c r="O219" s="291" t="s">
        <v>216</v>
      </c>
    </row>
    <row r="220" spans="1:15" x14ac:dyDescent="0.25">
      <c r="A220" s="2" t="s">
        <v>217</v>
      </c>
      <c r="B220" s="18">
        <v>25</v>
      </c>
      <c r="C220" s="17">
        <v>6</v>
      </c>
      <c r="D220" s="19">
        <v>3</v>
      </c>
      <c r="E220" s="20">
        <v>5</v>
      </c>
      <c r="F220" s="21">
        <v>4</v>
      </c>
      <c r="G220" s="22">
        <v>4</v>
      </c>
      <c r="H220" s="23">
        <v>3</v>
      </c>
      <c r="I220" s="24">
        <v>1</v>
      </c>
      <c r="J220" s="25">
        <v>3</v>
      </c>
      <c r="K220" s="23">
        <v>3</v>
      </c>
      <c r="L220" s="26">
        <v>3</v>
      </c>
      <c r="M220" s="27">
        <v>11</v>
      </c>
      <c r="N220" s="20">
        <v>4</v>
      </c>
      <c r="O220" s="2" t="s">
        <v>217</v>
      </c>
    </row>
    <row r="221" spans="1:15" x14ac:dyDescent="0.25">
      <c r="A221" s="2" t="s">
        <v>86</v>
      </c>
      <c r="B221" s="18">
        <v>2001</v>
      </c>
      <c r="C221" s="17">
        <v>2001</v>
      </c>
      <c r="D221" s="19">
        <v>2001</v>
      </c>
      <c r="E221" s="20">
        <v>2005</v>
      </c>
      <c r="F221" s="21">
        <v>2010</v>
      </c>
      <c r="G221" s="22">
        <v>2001</v>
      </c>
      <c r="H221" s="23">
        <v>2010</v>
      </c>
      <c r="I221" s="24">
        <v>2006</v>
      </c>
      <c r="J221" s="25">
        <v>2013</v>
      </c>
      <c r="K221" s="23">
        <v>2009</v>
      </c>
      <c r="L221" s="26">
        <v>2008</v>
      </c>
      <c r="M221" s="27">
        <v>2011</v>
      </c>
      <c r="N221" s="20">
        <v>2010</v>
      </c>
      <c r="O221" s="2" t="s">
        <v>86</v>
      </c>
    </row>
    <row r="222" spans="1:15" x14ac:dyDescent="0.25">
      <c r="A222" s="2" t="s">
        <v>218</v>
      </c>
      <c r="B222" s="18">
        <v>6</v>
      </c>
      <c r="C222" s="17">
        <v>0</v>
      </c>
      <c r="D222" s="19">
        <v>0</v>
      </c>
      <c r="E222" s="20">
        <v>0</v>
      </c>
      <c r="F222" s="21">
        <v>0</v>
      </c>
      <c r="G222" s="22">
        <v>0</v>
      </c>
      <c r="H222" s="23">
        <v>0</v>
      </c>
      <c r="I222" s="24">
        <v>0</v>
      </c>
      <c r="J222" s="25">
        <v>0</v>
      </c>
      <c r="K222" s="23">
        <v>0</v>
      </c>
      <c r="L222" s="26">
        <v>0</v>
      </c>
      <c r="M222" s="27">
        <v>0</v>
      </c>
      <c r="N222" s="20">
        <v>1</v>
      </c>
      <c r="O222" s="2" t="s">
        <v>218</v>
      </c>
    </row>
    <row r="223" spans="1:15" ht="15.75" thickBot="1" x14ac:dyDescent="0.3">
      <c r="A223" s="128" t="s">
        <v>86</v>
      </c>
      <c r="B223" s="89">
        <v>2015</v>
      </c>
      <c r="C223" s="90">
        <v>2015</v>
      </c>
      <c r="D223" s="91">
        <v>2014</v>
      </c>
      <c r="E223" s="92">
        <v>2011</v>
      </c>
      <c r="F223" s="93">
        <v>2015</v>
      </c>
      <c r="G223" s="94">
        <v>2002</v>
      </c>
      <c r="H223" s="95">
        <v>2014</v>
      </c>
      <c r="I223" s="96">
        <v>2012</v>
      </c>
      <c r="J223" s="97">
        <v>2014</v>
      </c>
      <c r="K223" s="95">
        <v>2015</v>
      </c>
      <c r="L223" s="98">
        <v>2014</v>
      </c>
      <c r="M223" s="99">
        <v>2008</v>
      </c>
      <c r="N223" s="92">
        <v>2015</v>
      </c>
      <c r="O223" s="128" t="s">
        <v>86</v>
      </c>
    </row>
    <row r="224" spans="1:15" ht="15.75" thickTop="1" x14ac:dyDescent="0.25">
      <c r="A224" s="62" t="s">
        <v>219</v>
      </c>
      <c r="B224" s="63">
        <f>SUM(C224:N224)</f>
        <v>27</v>
      </c>
      <c r="C224" s="64">
        <v>3</v>
      </c>
      <c r="D224" s="65">
        <v>6</v>
      </c>
      <c r="E224" s="66">
        <v>4</v>
      </c>
      <c r="F224" s="67">
        <v>1</v>
      </c>
      <c r="G224" s="68">
        <v>4</v>
      </c>
      <c r="H224" s="69">
        <v>1</v>
      </c>
      <c r="I224" s="70">
        <v>0</v>
      </c>
      <c r="J224" s="219">
        <v>2</v>
      </c>
      <c r="K224" s="69">
        <v>0</v>
      </c>
      <c r="L224" s="72">
        <v>4</v>
      </c>
      <c r="M224" s="73">
        <v>1</v>
      </c>
      <c r="N224" s="66">
        <v>1</v>
      </c>
      <c r="O224" s="62" t="s">
        <v>219</v>
      </c>
    </row>
    <row r="225" spans="1:15" x14ac:dyDescent="0.25">
      <c r="A225" s="2" t="s">
        <v>220</v>
      </c>
      <c r="B225" s="18">
        <f>SUM(C225:N225)</f>
        <v>58</v>
      </c>
      <c r="C225" s="17">
        <v>5</v>
      </c>
      <c r="D225" s="19">
        <v>6</v>
      </c>
      <c r="E225" s="20">
        <v>5</v>
      </c>
      <c r="F225" s="21">
        <v>4</v>
      </c>
      <c r="G225" s="22">
        <v>3</v>
      </c>
      <c r="H225" s="23">
        <v>4</v>
      </c>
      <c r="I225" s="24">
        <v>4</v>
      </c>
      <c r="J225" s="25">
        <v>4</v>
      </c>
      <c r="K225" s="23">
        <v>5</v>
      </c>
      <c r="L225" s="26">
        <v>6</v>
      </c>
      <c r="M225" s="27">
        <v>6</v>
      </c>
      <c r="N225" s="20">
        <v>6</v>
      </c>
      <c r="O225" s="2" t="s">
        <v>220</v>
      </c>
    </row>
    <row r="226" spans="1:15" x14ac:dyDescent="0.25">
      <c r="A226" s="15" t="s">
        <v>221</v>
      </c>
      <c r="B226" s="16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 t="s">
        <v>221</v>
      </c>
    </row>
    <row r="227" spans="1:15" x14ac:dyDescent="0.25">
      <c r="A227" s="3" t="s">
        <v>222</v>
      </c>
      <c r="B227" s="4">
        <v>66</v>
      </c>
      <c r="C227" s="5">
        <v>57.9</v>
      </c>
      <c r="D227" s="6">
        <v>53.1</v>
      </c>
      <c r="E227" s="7">
        <v>77.2</v>
      </c>
      <c r="F227" s="8">
        <v>53.1</v>
      </c>
      <c r="G227" s="229">
        <v>62.8</v>
      </c>
      <c r="H227" s="10">
        <v>49.9</v>
      </c>
      <c r="I227" s="11">
        <v>48.6</v>
      </c>
      <c r="J227" s="230">
        <v>41.8</v>
      </c>
      <c r="K227" s="10">
        <v>43.5</v>
      </c>
      <c r="L227" s="13">
        <v>33.799999999999997</v>
      </c>
      <c r="M227" s="14">
        <v>66</v>
      </c>
      <c r="N227" s="7">
        <v>53.1</v>
      </c>
      <c r="O227" s="3" t="s">
        <v>222</v>
      </c>
    </row>
    <row r="228" spans="1:15" x14ac:dyDescent="0.25">
      <c r="A228" s="36" t="s">
        <v>223</v>
      </c>
      <c r="B228" s="18">
        <v>77.400000000000006</v>
      </c>
      <c r="C228" s="17">
        <v>77.400000000000006</v>
      </c>
      <c r="D228" s="19">
        <v>60.5</v>
      </c>
      <c r="E228" s="20">
        <v>79.2</v>
      </c>
      <c r="F228" s="21">
        <v>53.1</v>
      </c>
      <c r="G228" s="177">
        <v>70.2</v>
      </c>
      <c r="H228" s="23">
        <v>56.88</v>
      </c>
      <c r="I228" s="24">
        <v>48.6</v>
      </c>
      <c r="J228" s="221">
        <v>44.28</v>
      </c>
      <c r="K228" s="23">
        <v>51.5</v>
      </c>
      <c r="L228" s="300">
        <v>48.6</v>
      </c>
      <c r="M228" s="27">
        <v>66</v>
      </c>
      <c r="N228" s="222">
        <v>64.099999999999994</v>
      </c>
      <c r="O228" s="36" t="s">
        <v>223</v>
      </c>
    </row>
    <row r="229" spans="1:15" ht="15.75" thickBot="1" x14ac:dyDescent="0.3">
      <c r="A229" s="178" t="s">
        <v>89</v>
      </c>
      <c r="B229" s="51">
        <v>39100</v>
      </c>
      <c r="C229" s="52">
        <v>39100</v>
      </c>
      <c r="D229" s="53">
        <v>41310</v>
      </c>
      <c r="E229" s="54">
        <v>39145</v>
      </c>
      <c r="F229" s="55">
        <v>42096</v>
      </c>
      <c r="G229" s="56">
        <v>38857</v>
      </c>
      <c r="H229" s="57">
        <v>39252</v>
      </c>
      <c r="I229" s="58">
        <v>39996</v>
      </c>
      <c r="J229" s="59">
        <v>38946</v>
      </c>
      <c r="K229" s="57">
        <v>40060</v>
      </c>
      <c r="L229" s="60">
        <v>41575</v>
      </c>
      <c r="M229" s="61">
        <v>42325</v>
      </c>
      <c r="N229" s="54">
        <v>39081</v>
      </c>
      <c r="O229" s="178" t="s">
        <v>86</v>
      </c>
    </row>
    <row r="230" spans="1:15" ht="15.75" thickTop="1" x14ac:dyDescent="0.25">
      <c r="A230" s="62" t="s">
        <v>224</v>
      </c>
      <c r="B230" s="63">
        <v>101.9</v>
      </c>
      <c r="C230" s="64">
        <v>101.9</v>
      </c>
      <c r="D230" s="65">
        <v>74.099999999999994</v>
      </c>
      <c r="E230" s="66">
        <v>108</v>
      </c>
      <c r="F230" s="67">
        <v>87.1</v>
      </c>
      <c r="G230" s="68">
        <v>90.7</v>
      </c>
      <c r="H230" s="69">
        <v>57.4</v>
      </c>
      <c r="I230" s="70">
        <v>72.7</v>
      </c>
      <c r="J230" s="71">
        <v>66.239999999999995</v>
      </c>
      <c r="K230" s="69">
        <v>67.3</v>
      </c>
      <c r="L230" s="72">
        <v>53.7</v>
      </c>
      <c r="M230" s="73">
        <v>89.3</v>
      </c>
      <c r="N230" s="66">
        <v>74.099999999999994</v>
      </c>
      <c r="O230" s="62" t="s">
        <v>224</v>
      </c>
    </row>
    <row r="231" spans="1:15" x14ac:dyDescent="0.25">
      <c r="A231" s="36" t="s">
        <v>223</v>
      </c>
      <c r="B231" s="18">
        <v>180</v>
      </c>
      <c r="C231" s="17">
        <v>151</v>
      </c>
      <c r="D231" s="19">
        <v>151</v>
      </c>
      <c r="E231" s="20">
        <v>126</v>
      </c>
      <c r="F231" s="21">
        <v>180</v>
      </c>
      <c r="G231" s="22">
        <v>133</v>
      </c>
      <c r="H231" s="23">
        <v>108</v>
      </c>
      <c r="I231" s="24">
        <v>94</v>
      </c>
      <c r="J231" s="25">
        <v>108</v>
      </c>
      <c r="K231" s="23">
        <v>96.5</v>
      </c>
      <c r="L231" s="26">
        <v>180</v>
      </c>
      <c r="M231" s="27">
        <v>122</v>
      </c>
      <c r="N231" s="20">
        <v>148</v>
      </c>
      <c r="O231" s="36" t="s">
        <v>223</v>
      </c>
    </row>
    <row r="232" spans="1:15" x14ac:dyDescent="0.25">
      <c r="A232" s="36" t="s">
        <v>86</v>
      </c>
      <c r="B232" s="18">
        <v>1949</v>
      </c>
      <c r="C232" s="17">
        <v>1966</v>
      </c>
      <c r="D232" s="19">
        <v>1990</v>
      </c>
      <c r="E232" s="20">
        <v>1984</v>
      </c>
      <c r="F232" s="21">
        <v>1949</v>
      </c>
      <c r="G232" s="22">
        <v>1949</v>
      </c>
      <c r="H232" s="23">
        <v>1993</v>
      </c>
      <c r="I232" s="336">
        <v>1983</v>
      </c>
      <c r="J232" s="25">
        <v>1949</v>
      </c>
      <c r="K232" s="23">
        <v>2012</v>
      </c>
      <c r="L232" s="26">
        <v>1949</v>
      </c>
      <c r="M232" s="27" t="s">
        <v>99</v>
      </c>
      <c r="N232" s="20">
        <v>2004</v>
      </c>
      <c r="O232" s="36" t="s">
        <v>86</v>
      </c>
    </row>
    <row r="233" spans="1:15" x14ac:dyDescent="0.25">
      <c r="A233" s="16" t="s">
        <v>225</v>
      </c>
      <c r="B233" s="16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6" t="s">
        <v>225</v>
      </c>
    </row>
    <row r="234" spans="1:15" x14ac:dyDescent="0.25">
      <c r="A234" s="279" t="s">
        <v>389</v>
      </c>
      <c r="B234" s="280">
        <f>SUM(C234:N234)</f>
        <v>41.5</v>
      </c>
      <c r="C234" s="281">
        <v>1.5</v>
      </c>
      <c r="D234" s="282">
        <v>6.5</v>
      </c>
      <c r="E234" s="283">
        <v>7</v>
      </c>
      <c r="F234" s="284">
        <v>7.5</v>
      </c>
      <c r="G234" s="285">
        <v>2</v>
      </c>
      <c r="H234" s="286">
        <v>3</v>
      </c>
      <c r="I234" s="287">
        <v>0</v>
      </c>
      <c r="J234" s="288">
        <v>3</v>
      </c>
      <c r="K234" s="286">
        <v>5</v>
      </c>
      <c r="L234" s="289">
        <v>5</v>
      </c>
      <c r="M234" s="290">
        <v>1</v>
      </c>
      <c r="N234" s="283">
        <v>0</v>
      </c>
      <c r="O234" s="279" t="s">
        <v>389</v>
      </c>
    </row>
    <row r="235" spans="1:15" x14ac:dyDescent="0.25">
      <c r="A235" s="303" t="s">
        <v>227</v>
      </c>
      <c r="B235" s="269">
        <f>SUM(C235:N235)</f>
        <v>33.95428571428571</v>
      </c>
      <c r="C235" s="292">
        <v>1.8571428571428572</v>
      </c>
      <c r="D235" s="293">
        <v>2.9285714285714284</v>
      </c>
      <c r="E235" s="294">
        <v>3.5</v>
      </c>
      <c r="F235" s="295">
        <v>4.5371428571428565</v>
      </c>
      <c r="G235" s="296">
        <v>4.18</v>
      </c>
      <c r="H235" s="297">
        <v>4.2157142857142853</v>
      </c>
      <c r="I235" s="298">
        <v>2.2857142857142856</v>
      </c>
      <c r="J235" s="299">
        <v>1.6071428571428572</v>
      </c>
      <c r="K235" s="297">
        <v>2.2157142857142853</v>
      </c>
      <c r="L235" s="300">
        <v>1.7514285714285713</v>
      </c>
      <c r="M235" s="301">
        <v>2.34</v>
      </c>
      <c r="N235" s="294">
        <v>2.5357142857142856</v>
      </c>
      <c r="O235" s="303" t="s">
        <v>227</v>
      </c>
    </row>
    <row r="236" spans="1:15" x14ac:dyDescent="0.25">
      <c r="A236" s="36" t="s">
        <v>228</v>
      </c>
      <c r="B236" s="18" t="s">
        <v>499</v>
      </c>
      <c r="C236" s="304" t="s">
        <v>500</v>
      </c>
      <c r="D236" s="32" t="s">
        <v>406</v>
      </c>
      <c r="E236" s="33" t="s">
        <v>539</v>
      </c>
      <c r="F236" s="34" t="s">
        <v>502</v>
      </c>
      <c r="G236" s="22" t="s">
        <v>503</v>
      </c>
      <c r="H236" s="23" t="s">
        <v>736</v>
      </c>
      <c r="I236" s="24" t="s">
        <v>523</v>
      </c>
      <c r="J236" s="85" t="s">
        <v>723</v>
      </c>
      <c r="K236" s="271" t="s">
        <v>444</v>
      </c>
      <c r="L236" s="37" t="s">
        <v>505</v>
      </c>
      <c r="M236" s="276" t="s">
        <v>726</v>
      </c>
      <c r="N236" s="33" t="s">
        <v>500</v>
      </c>
      <c r="O236" s="36" t="s">
        <v>228</v>
      </c>
    </row>
    <row r="237" spans="1:15" ht="15.75" thickBot="1" x14ac:dyDescent="0.3">
      <c r="A237" s="152" t="s">
        <v>239</v>
      </c>
      <c r="B237" s="89" t="s">
        <v>240</v>
      </c>
      <c r="C237" s="90" t="s">
        <v>730</v>
      </c>
      <c r="D237" s="91" t="s">
        <v>730</v>
      </c>
      <c r="E237" s="92" t="s">
        <v>241</v>
      </c>
      <c r="F237" s="93" t="s">
        <v>354</v>
      </c>
      <c r="G237" s="94" t="s">
        <v>244</v>
      </c>
      <c r="H237" s="95" t="s">
        <v>244</v>
      </c>
      <c r="I237" s="96" t="s">
        <v>748</v>
      </c>
      <c r="J237" s="273" t="s">
        <v>730</v>
      </c>
      <c r="K237" s="318" t="s">
        <v>524</v>
      </c>
      <c r="L237" s="98" t="s">
        <v>353</v>
      </c>
      <c r="M237" s="99" t="s">
        <v>730</v>
      </c>
      <c r="N237" s="92" t="s">
        <v>748</v>
      </c>
      <c r="O237" s="152" t="s">
        <v>239</v>
      </c>
    </row>
    <row r="238" spans="1:15" ht="15.75" thickTop="1" x14ac:dyDescent="0.25">
      <c r="A238" s="305" t="s">
        <v>396</v>
      </c>
      <c r="B238" s="154">
        <f>SUM(C238:N238)</f>
        <v>4</v>
      </c>
      <c r="C238" s="306">
        <v>0.5</v>
      </c>
      <c r="D238" s="307">
        <v>0.5</v>
      </c>
      <c r="E238" s="308">
        <v>0.5</v>
      </c>
      <c r="F238" s="309">
        <v>0</v>
      </c>
      <c r="G238" s="310">
        <v>0</v>
      </c>
      <c r="H238" s="311">
        <v>0.5</v>
      </c>
      <c r="I238" s="312">
        <v>0</v>
      </c>
      <c r="J238" s="313">
        <v>0</v>
      </c>
      <c r="K238" s="311">
        <v>1</v>
      </c>
      <c r="L238" s="314">
        <v>1</v>
      </c>
      <c r="M238" s="315">
        <v>0</v>
      </c>
      <c r="N238" s="308">
        <v>0</v>
      </c>
      <c r="O238" s="305" t="s">
        <v>396</v>
      </c>
    </row>
    <row r="239" spans="1:15" x14ac:dyDescent="0.25">
      <c r="A239" s="303" t="s">
        <v>248</v>
      </c>
      <c r="B239" s="269">
        <f>SUM(C239:N239)</f>
        <v>14.825714285714286</v>
      </c>
      <c r="C239" s="292">
        <v>0.7142857142857143</v>
      </c>
      <c r="D239" s="293">
        <v>1.6442857142857144</v>
      </c>
      <c r="E239" s="294">
        <v>2.6057142857142859</v>
      </c>
      <c r="F239" s="295">
        <v>3.1428571428571428</v>
      </c>
      <c r="G239" s="296">
        <v>1.3914285714285715</v>
      </c>
      <c r="H239" s="297">
        <v>0.82285714285714284</v>
      </c>
      <c r="I239" s="298">
        <v>0.25</v>
      </c>
      <c r="J239" s="299">
        <v>1.0728571428571432</v>
      </c>
      <c r="K239" s="297">
        <v>1.0014285714285713</v>
      </c>
      <c r="L239" s="300">
        <v>0.50142857142857133</v>
      </c>
      <c r="M239" s="301">
        <v>0.25</v>
      </c>
      <c r="N239" s="294">
        <v>1.4285714285714286</v>
      </c>
      <c r="O239" s="303" t="s">
        <v>248</v>
      </c>
    </row>
    <row r="240" spans="1:15" x14ac:dyDescent="0.25">
      <c r="A240" s="36" t="s">
        <v>249</v>
      </c>
      <c r="B240" s="18" t="s">
        <v>250</v>
      </c>
      <c r="C240" s="17" t="s">
        <v>251</v>
      </c>
      <c r="D240" s="19" t="s">
        <v>252</v>
      </c>
      <c r="E240" s="20" t="s">
        <v>253</v>
      </c>
      <c r="F240" s="21" t="s">
        <v>254</v>
      </c>
      <c r="G240" s="22" t="s">
        <v>255</v>
      </c>
      <c r="H240" s="23" t="s">
        <v>256</v>
      </c>
      <c r="I240" s="24" t="s">
        <v>257</v>
      </c>
      <c r="J240" s="25" t="s">
        <v>258</v>
      </c>
      <c r="K240" s="23" t="s">
        <v>259</v>
      </c>
      <c r="L240" s="26" t="s">
        <v>260</v>
      </c>
      <c r="M240" s="27" t="s">
        <v>261</v>
      </c>
      <c r="N240" s="20" t="s">
        <v>262</v>
      </c>
      <c r="O240" s="36" t="s">
        <v>249</v>
      </c>
    </row>
    <row r="241" spans="1:15" ht="15.75" thickBot="1" x14ac:dyDescent="0.3">
      <c r="A241" s="152" t="s">
        <v>263</v>
      </c>
      <c r="B241" s="89" t="s">
        <v>507</v>
      </c>
      <c r="C241" s="278" t="s">
        <v>730</v>
      </c>
      <c r="D241" s="316" t="s">
        <v>730</v>
      </c>
      <c r="E241" s="274" t="s">
        <v>540</v>
      </c>
      <c r="F241" s="317" t="s">
        <v>748</v>
      </c>
      <c r="G241" s="277" t="s">
        <v>748</v>
      </c>
      <c r="H241" s="318" t="s">
        <v>540</v>
      </c>
      <c r="I241" s="337" t="s">
        <v>748</v>
      </c>
      <c r="J241" s="273" t="s">
        <v>748</v>
      </c>
      <c r="K241" s="318" t="s">
        <v>748</v>
      </c>
      <c r="L241" s="319" t="s">
        <v>730</v>
      </c>
      <c r="M241" s="275" t="s">
        <v>748</v>
      </c>
      <c r="N241" s="92" t="s">
        <v>748</v>
      </c>
      <c r="O241" s="152" t="s">
        <v>263</v>
      </c>
    </row>
    <row r="242" spans="1:15" ht="15.75" thickTop="1" x14ac:dyDescent="0.25">
      <c r="A242" s="305" t="s">
        <v>399</v>
      </c>
      <c r="B242" s="154">
        <f>SUM(C242:N242)</f>
        <v>28.5</v>
      </c>
      <c r="C242" s="306">
        <v>1</v>
      </c>
      <c r="D242" s="307">
        <v>4</v>
      </c>
      <c r="E242" s="308">
        <v>5.5</v>
      </c>
      <c r="F242" s="309">
        <v>7</v>
      </c>
      <c r="G242" s="310">
        <v>3.5</v>
      </c>
      <c r="H242" s="311">
        <v>2</v>
      </c>
      <c r="I242" s="312">
        <v>2</v>
      </c>
      <c r="J242" s="313">
        <v>1</v>
      </c>
      <c r="K242" s="311">
        <v>1</v>
      </c>
      <c r="L242" s="314">
        <v>1</v>
      </c>
      <c r="M242" s="315">
        <v>0</v>
      </c>
      <c r="N242" s="308">
        <v>0.5</v>
      </c>
      <c r="O242" s="305" t="s">
        <v>357</v>
      </c>
    </row>
    <row r="243" spans="1:15" x14ac:dyDescent="0.25">
      <c r="A243" s="303" t="s">
        <v>269</v>
      </c>
      <c r="B243" s="269">
        <f>SUM(C243:N243)</f>
        <v>38.04</v>
      </c>
      <c r="C243" s="292">
        <v>3.3557142857142859</v>
      </c>
      <c r="D243" s="293">
        <v>3.5357142857142856</v>
      </c>
      <c r="E243" s="294">
        <v>4.4642857142857144</v>
      </c>
      <c r="F243" s="295">
        <v>3.9285714285714284</v>
      </c>
      <c r="G243" s="296">
        <v>3.1799999999999997</v>
      </c>
      <c r="H243" s="297">
        <v>2.572857142857143</v>
      </c>
      <c r="I243" s="298">
        <v>1.6785714285714286</v>
      </c>
      <c r="J243" s="299">
        <v>1.5371428571428571</v>
      </c>
      <c r="K243" s="297">
        <v>3.1414285714285719</v>
      </c>
      <c r="L243" s="300">
        <v>3.75</v>
      </c>
      <c r="M243" s="301">
        <v>2.8942857142857146</v>
      </c>
      <c r="N243" s="294">
        <v>4.0014285714285718</v>
      </c>
      <c r="O243" s="303" t="s">
        <v>269</v>
      </c>
    </row>
    <row r="244" spans="1:15" x14ac:dyDescent="0.25">
      <c r="A244" s="36" t="s">
        <v>270</v>
      </c>
      <c r="B244" s="18" t="s">
        <v>525</v>
      </c>
      <c r="C244" s="17" t="s">
        <v>425</v>
      </c>
      <c r="D244" s="19" t="s">
        <v>465</v>
      </c>
      <c r="E244" s="33" t="s">
        <v>526</v>
      </c>
      <c r="F244" s="34" t="s">
        <v>527</v>
      </c>
      <c r="G244" s="22" t="s">
        <v>466</v>
      </c>
      <c r="H244" s="23" t="s">
        <v>428</v>
      </c>
      <c r="I244" s="24" t="s">
        <v>428</v>
      </c>
      <c r="J244" s="85" t="s">
        <v>528</v>
      </c>
      <c r="K244" s="23" t="s">
        <v>467</v>
      </c>
      <c r="L244" s="26" t="s">
        <v>276</v>
      </c>
      <c r="M244" s="276" t="s">
        <v>529</v>
      </c>
      <c r="N244" s="33" t="s">
        <v>502</v>
      </c>
      <c r="O244" s="36" t="s">
        <v>270</v>
      </c>
    </row>
    <row r="245" spans="1:15" ht="15.75" thickBot="1" x14ac:dyDescent="0.3">
      <c r="A245" s="152" t="s">
        <v>279</v>
      </c>
      <c r="B245" s="89" t="s">
        <v>744</v>
      </c>
      <c r="C245" s="90" t="s">
        <v>447</v>
      </c>
      <c r="D245" s="91" t="s">
        <v>730</v>
      </c>
      <c r="E245" s="92" t="s">
        <v>732</v>
      </c>
      <c r="F245" s="93" t="s">
        <v>241</v>
      </c>
      <c r="G245" s="94" t="s">
        <v>714</v>
      </c>
      <c r="H245" s="95" t="s">
        <v>510</v>
      </c>
      <c r="I245" s="96" t="s">
        <v>508</v>
      </c>
      <c r="J245" s="273" t="s">
        <v>730</v>
      </c>
      <c r="K245" s="95" t="s">
        <v>245</v>
      </c>
      <c r="L245" s="98" t="s">
        <v>714</v>
      </c>
      <c r="M245" s="99" t="s">
        <v>748</v>
      </c>
      <c r="N245" s="92" t="s">
        <v>524</v>
      </c>
      <c r="O245" s="152" t="s">
        <v>279</v>
      </c>
    </row>
    <row r="246" spans="1:15" ht="15.75" thickTop="1" x14ac:dyDescent="0.25">
      <c r="A246" s="305" t="s">
        <v>402</v>
      </c>
      <c r="B246" s="154">
        <f>SUM(C246:N246)</f>
        <v>41.5</v>
      </c>
      <c r="C246" s="306">
        <v>2.5</v>
      </c>
      <c r="D246" s="307">
        <v>2</v>
      </c>
      <c r="E246" s="308">
        <v>1.5</v>
      </c>
      <c r="F246" s="309">
        <v>3</v>
      </c>
      <c r="G246" s="310">
        <v>1</v>
      </c>
      <c r="H246" s="311">
        <v>2</v>
      </c>
      <c r="I246" s="312">
        <v>4.5</v>
      </c>
      <c r="J246" s="313">
        <v>5.5</v>
      </c>
      <c r="K246" s="311">
        <v>7</v>
      </c>
      <c r="L246" s="314">
        <v>7</v>
      </c>
      <c r="M246" s="315">
        <v>3.5</v>
      </c>
      <c r="N246" s="308">
        <v>2</v>
      </c>
      <c r="O246" s="305" t="s">
        <v>402</v>
      </c>
    </row>
    <row r="247" spans="1:15" x14ac:dyDescent="0.25">
      <c r="A247" s="303" t="s">
        <v>282</v>
      </c>
      <c r="B247" s="269">
        <f>SUM(C247:N247)</f>
        <v>37.541428571428568</v>
      </c>
      <c r="C247" s="292">
        <v>4.1071428571428568</v>
      </c>
      <c r="D247" s="293">
        <v>2.9299999999999997</v>
      </c>
      <c r="E247" s="294">
        <v>3.3928571428571428</v>
      </c>
      <c r="F247" s="295">
        <v>2.8214285714285716</v>
      </c>
      <c r="G247" s="296">
        <v>1.9285714285714286</v>
      </c>
      <c r="H247" s="297">
        <v>2.5728571428571421</v>
      </c>
      <c r="I247" s="298">
        <v>2.5728571428571425</v>
      </c>
      <c r="J247" s="299">
        <v>1.6085714285714285</v>
      </c>
      <c r="K247" s="297">
        <v>3.0700000000000003</v>
      </c>
      <c r="L247" s="300">
        <v>4.8214285714285712</v>
      </c>
      <c r="M247" s="301">
        <v>4.7857142857142856</v>
      </c>
      <c r="N247" s="294">
        <v>2.9299999999999997</v>
      </c>
      <c r="O247" s="303" t="s">
        <v>282</v>
      </c>
    </row>
    <row r="248" spans="1:15" x14ac:dyDescent="0.25">
      <c r="A248" s="36" t="s">
        <v>283</v>
      </c>
      <c r="B248" s="18" t="s">
        <v>745</v>
      </c>
      <c r="C248" s="17" t="s">
        <v>429</v>
      </c>
      <c r="D248" s="19" t="s">
        <v>451</v>
      </c>
      <c r="E248" s="20" t="s">
        <v>733</v>
      </c>
      <c r="F248" s="34" t="s">
        <v>735</v>
      </c>
      <c r="G248" s="22" t="s">
        <v>469</v>
      </c>
      <c r="H248" s="23" t="s">
        <v>511</v>
      </c>
      <c r="I248" s="24" t="s">
        <v>722</v>
      </c>
      <c r="J248" s="85" t="s">
        <v>754</v>
      </c>
      <c r="K248" s="23" t="s">
        <v>431</v>
      </c>
      <c r="L248" s="26" t="s">
        <v>427</v>
      </c>
      <c r="M248" s="27" t="s">
        <v>742</v>
      </c>
      <c r="N248" s="20" t="s">
        <v>723</v>
      </c>
      <c r="O248" s="36" t="s">
        <v>283</v>
      </c>
    </row>
    <row r="249" spans="1:15" ht="15.75" thickBot="1" x14ac:dyDescent="0.3">
      <c r="A249" s="152" t="s">
        <v>287</v>
      </c>
      <c r="B249" s="89" t="s">
        <v>288</v>
      </c>
      <c r="C249" s="90" t="s">
        <v>530</v>
      </c>
      <c r="D249" s="91" t="s">
        <v>353</v>
      </c>
      <c r="E249" s="274" t="s">
        <v>486</v>
      </c>
      <c r="F249" s="93" t="s">
        <v>432</v>
      </c>
      <c r="G249" s="94" t="s">
        <v>242</v>
      </c>
      <c r="H249" s="95" t="s">
        <v>464</v>
      </c>
      <c r="I249" s="96" t="s">
        <v>242</v>
      </c>
      <c r="J249" s="97" t="s">
        <v>242</v>
      </c>
      <c r="K249" s="95" t="s">
        <v>246</v>
      </c>
      <c r="L249" s="98" t="s">
        <v>740</v>
      </c>
      <c r="M249" s="99" t="s">
        <v>245</v>
      </c>
      <c r="N249" s="92" t="s">
        <v>245</v>
      </c>
      <c r="O249" s="152" t="s">
        <v>287</v>
      </c>
    </row>
    <row r="250" spans="1:15" ht="15.75" thickTop="1" x14ac:dyDescent="0.25">
      <c r="A250" s="305" t="s">
        <v>404</v>
      </c>
      <c r="B250" s="154">
        <f>SUM(C250:N250)</f>
        <v>53.5</v>
      </c>
      <c r="C250" s="306">
        <v>2.5</v>
      </c>
      <c r="D250" s="307">
        <v>6</v>
      </c>
      <c r="E250" s="308">
        <v>1.5</v>
      </c>
      <c r="F250" s="309">
        <v>0.5</v>
      </c>
      <c r="G250" s="310">
        <v>1</v>
      </c>
      <c r="H250" s="311">
        <v>3</v>
      </c>
      <c r="I250" s="312">
        <v>0.5</v>
      </c>
      <c r="J250" s="313">
        <v>5</v>
      </c>
      <c r="K250" s="311">
        <v>9</v>
      </c>
      <c r="L250" s="314">
        <v>9</v>
      </c>
      <c r="M250" s="315">
        <v>4</v>
      </c>
      <c r="N250" s="308">
        <v>11.5</v>
      </c>
      <c r="O250" s="305" t="s">
        <v>404</v>
      </c>
    </row>
    <row r="251" spans="1:15" x14ac:dyDescent="0.25">
      <c r="A251" s="303" t="s">
        <v>290</v>
      </c>
      <c r="B251" s="269">
        <f>SUM(C251:N251)</f>
        <v>45.574285714285715</v>
      </c>
      <c r="C251" s="292">
        <v>5.93</v>
      </c>
      <c r="D251" s="293">
        <v>3.1071428571428572</v>
      </c>
      <c r="E251" s="294">
        <v>3.4285714285714284</v>
      </c>
      <c r="F251" s="295">
        <v>2.6442857142857141</v>
      </c>
      <c r="G251" s="296">
        <v>2.8571428571428572</v>
      </c>
      <c r="H251" s="297">
        <v>1.9999999999999996</v>
      </c>
      <c r="I251" s="298">
        <v>2.2857142857142856</v>
      </c>
      <c r="J251" s="299">
        <v>3.25</v>
      </c>
      <c r="K251" s="297">
        <v>3.5357142857142856</v>
      </c>
      <c r="L251" s="300">
        <v>5.75</v>
      </c>
      <c r="M251" s="301">
        <v>6.0714285714285712</v>
      </c>
      <c r="N251" s="294">
        <v>4.7142857142857144</v>
      </c>
      <c r="O251" s="303" t="s">
        <v>290</v>
      </c>
    </row>
    <row r="252" spans="1:15" x14ac:dyDescent="0.25">
      <c r="A252" s="36" t="s">
        <v>291</v>
      </c>
      <c r="B252" s="18" t="s">
        <v>746</v>
      </c>
      <c r="C252" s="17" t="s">
        <v>467</v>
      </c>
      <c r="D252" s="19" t="s">
        <v>731</v>
      </c>
      <c r="E252" s="33" t="s">
        <v>472</v>
      </c>
      <c r="F252" s="34" t="s">
        <v>487</v>
      </c>
      <c r="G252" s="22" t="s">
        <v>403</v>
      </c>
      <c r="H252" s="23" t="s">
        <v>487</v>
      </c>
      <c r="I252" s="24" t="s">
        <v>453</v>
      </c>
      <c r="J252" s="85" t="s">
        <v>473</v>
      </c>
      <c r="K252" s="271" t="s">
        <v>755</v>
      </c>
      <c r="L252" s="26" t="s">
        <v>741</v>
      </c>
      <c r="M252" s="276" t="s">
        <v>489</v>
      </c>
      <c r="N252" s="20" t="s">
        <v>435</v>
      </c>
      <c r="O252" s="36" t="s">
        <v>291</v>
      </c>
    </row>
    <row r="253" spans="1:15" ht="15.75" thickBot="1" x14ac:dyDescent="0.3">
      <c r="A253" s="152" t="s">
        <v>295</v>
      </c>
      <c r="B253" s="89" t="s">
        <v>296</v>
      </c>
      <c r="C253" s="278" t="s">
        <v>512</v>
      </c>
      <c r="D253" s="91" t="s">
        <v>354</v>
      </c>
      <c r="E253" s="92" t="s">
        <v>749</v>
      </c>
      <c r="F253" s="317" t="s">
        <v>750</v>
      </c>
      <c r="G253" s="94" t="s">
        <v>510</v>
      </c>
      <c r="H253" s="95" t="s">
        <v>242</v>
      </c>
      <c r="I253" s="96" t="s">
        <v>750</v>
      </c>
      <c r="J253" s="97" t="s">
        <v>242</v>
      </c>
      <c r="K253" s="95" t="s">
        <v>243</v>
      </c>
      <c r="L253" s="98" t="s">
        <v>235</v>
      </c>
      <c r="M253" s="99" t="s">
        <v>245</v>
      </c>
      <c r="N253" s="92" t="s">
        <v>245</v>
      </c>
      <c r="O253" s="152" t="s">
        <v>295</v>
      </c>
    </row>
    <row r="254" spans="1:15" ht="15.75" thickTop="1" x14ac:dyDescent="0.25">
      <c r="A254" s="305" t="s">
        <v>410</v>
      </c>
      <c r="B254" s="154">
        <f>SUM(C254:N254)</f>
        <v>32</v>
      </c>
      <c r="C254" s="306">
        <v>5.5</v>
      </c>
      <c r="D254" s="307">
        <v>2.5</v>
      </c>
      <c r="E254" s="308">
        <v>2</v>
      </c>
      <c r="F254" s="309">
        <v>0.5</v>
      </c>
      <c r="G254" s="310">
        <v>1.5</v>
      </c>
      <c r="H254" s="311">
        <v>2</v>
      </c>
      <c r="I254" s="312">
        <v>0</v>
      </c>
      <c r="J254" s="313">
        <v>3.5</v>
      </c>
      <c r="K254" s="311">
        <v>1</v>
      </c>
      <c r="L254" s="314">
        <v>1</v>
      </c>
      <c r="M254" s="315">
        <v>3.5</v>
      </c>
      <c r="N254" s="308">
        <v>9</v>
      </c>
      <c r="O254" s="305" t="s">
        <v>410</v>
      </c>
    </row>
    <row r="255" spans="1:15" x14ac:dyDescent="0.25">
      <c r="A255" s="303" t="s">
        <v>299</v>
      </c>
      <c r="B255" s="269">
        <f>SUM(C255:N255)</f>
        <v>47.718571428571437</v>
      </c>
      <c r="C255" s="292">
        <v>5.5</v>
      </c>
      <c r="D255" s="293">
        <v>4.4285714285714288</v>
      </c>
      <c r="E255" s="294">
        <v>3.3200000000000003</v>
      </c>
      <c r="F255" s="295">
        <v>3.1071428571428572</v>
      </c>
      <c r="G255" s="296">
        <v>3.108571428571429</v>
      </c>
      <c r="H255" s="297">
        <v>2.7857142857142856</v>
      </c>
      <c r="I255" s="298">
        <v>4.7142857142857144</v>
      </c>
      <c r="J255" s="299">
        <v>4.1085714285714285</v>
      </c>
      <c r="K255" s="297">
        <v>3.6428571428571428</v>
      </c>
      <c r="L255" s="300">
        <v>5.1442857142857141</v>
      </c>
      <c r="M255" s="301">
        <v>4.1442857142857141</v>
      </c>
      <c r="N255" s="294">
        <v>3.7142857142857144</v>
      </c>
      <c r="O255" s="303" t="s">
        <v>299</v>
      </c>
    </row>
    <row r="256" spans="1:15" x14ac:dyDescent="0.25">
      <c r="A256" s="36" t="s">
        <v>300</v>
      </c>
      <c r="B256" s="18" t="s">
        <v>301</v>
      </c>
      <c r="C256" s="17" t="s">
        <v>368</v>
      </c>
      <c r="D256" s="19" t="s">
        <v>369</v>
      </c>
      <c r="E256" s="20" t="s">
        <v>370</v>
      </c>
      <c r="F256" s="34" t="s">
        <v>541</v>
      </c>
      <c r="G256" s="22" t="s">
        <v>302</v>
      </c>
      <c r="H256" s="23" t="s">
        <v>252</v>
      </c>
      <c r="I256" s="24" t="s">
        <v>253</v>
      </c>
      <c r="J256" s="25" t="s">
        <v>303</v>
      </c>
      <c r="K256" s="23" t="s">
        <v>392</v>
      </c>
      <c r="L256" s="26" t="s">
        <v>280</v>
      </c>
      <c r="M256" s="27" t="s">
        <v>490</v>
      </c>
      <c r="N256" s="20" t="s">
        <v>755</v>
      </c>
      <c r="O256" s="36" t="s">
        <v>300</v>
      </c>
    </row>
    <row r="257" spans="1:15" ht="15.75" thickBot="1" x14ac:dyDescent="0.3">
      <c r="A257" s="152" t="s">
        <v>305</v>
      </c>
      <c r="B257" s="89" t="s">
        <v>513</v>
      </c>
      <c r="C257" s="278" t="s">
        <v>542</v>
      </c>
      <c r="D257" s="91" t="s">
        <v>715</v>
      </c>
      <c r="E257" s="274" t="s">
        <v>531</v>
      </c>
      <c r="F257" s="93" t="s">
        <v>447</v>
      </c>
      <c r="G257" s="94" t="s">
        <v>464</v>
      </c>
      <c r="H257" s="95" t="s">
        <v>483</v>
      </c>
      <c r="I257" s="96" t="s">
        <v>748</v>
      </c>
      <c r="J257" s="97" t="s">
        <v>243</v>
      </c>
      <c r="K257" s="95" t="s">
        <v>756</v>
      </c>
      <c r="L257" s="98" t="s">
        <v>455</v>
      </c>
      <c r="M257" s="275" t="s">
        <v>510</v>
      </c>
      <c r="N257" s="274" t="s">
        <v>730</v>
      </c>
      <c r="O257" s="152" t="s">
        <v>305</v>
      </c>
    </row>
    <row r="258" spans="1:15" ht="15.75" thickTop="1" x14ac:dyDescent="0.25">
      <c r="A258" s="305" t="s">
        <v>414</v>
      </c>
      <c r="B258" s="154">
        <f>SUM(C258:N258)</f>
        <v>157</v>
      </c>
      <c r="C258" s="306">
        <v>16</v>
      </c>
      <c r="D258" s="307">
        <v>6.5</v>
      </c>
      <c r="E258" s="308">
        <v>12.5</v>
      </c>
      <c r="F258" s="309">
        <v>11.5</v>
      </c>
      <c r="G258" s="310">
        <v>22</v>
      </c>
      <c r="H258" s="311">
        <v>16.5</v>
      </c>
      <c r="I258" s="312">
        <v>23.5</v>
      </c>
      <c r="J258" s="313">
        <v>11</v>
      </c>
      <c r="K258" s="311">
        <v>6</v>
      </c>
      <c r="L258" s="314">
        <v>6</v>
      </c>
      <c r="M258" s="315">
        <v>17.5</v>
      </c>
      <c r="N258" s="308">
        <v>8</v>
      </c>
      <c r="O258" s="305" t="s">
        <v>414</v>
      </c>
    </row>
    <row r="259" spans="1:15" x14ac:dyDescent="0.25">
      <c r="A259" s="303" t="s">
        <v>312</v>
      </c>
      <c r="B259" s="269">
        <f>SUM(C259:N259)</f>
        <v>103.35857142857144</v>
      </c>
      <c r="C259" s="292">
        <v>6.07</v>
      </c>
      <c r="D259" s="293">
        <v>6.822857142857143</v>
      </c>
      <c r="E259" s="294">
        <v>7.2857142857142856</v>
      </c>
      <c r="F259" s="295">
        <v>7.7871428571428565</v>
      </c>
      <c r="G259" s="296">
        <v>10.712857142857143</v>
      </c>
      <c r="H259" s="297">
        <v>11.644285714285713</v>
      </c>
      <c r="I259" s="298">
        <v>12.784285714285716</v>
      </c>
      <c r="J259" s="299">
        <v>12.571428571428571</v>
      </c>
      <c r="K259" s="297">
        <v>8.6785714285714288</v>
      </c>
      <c r="L259" s="300">
        <v>6.43</v>
      </c>
      <c r="M259" s="301">
        <v>4.8942857142857141</v>
      </c>
      <c r="N259" s="294">
        <v>7.677142857142857</v>
      </c>
      <c r="O259" s="303" t="s">
        <v>312</v>
      </c>
    </row>
    <row r="260" spans="1:15" x14ac:dyDescent="0.25">
      <c r="A260" s="36" t="s">
        <v>313</v>
      </c>
      <c r="B260" s="18" t="s">
        <v>761</v>
      </c>
      <c r="C260" s="31" t="s">
        <v>543</v>
      </c>
      <c r="D260" s="19" t="s">
        <v>544</v>
      </c>
      <c r="E260" s="33" t="s">
        <v>734</v>
      </c>
      <c r="F260" s="21" t="s">
        <v>720</v>
      </c>
      <c r="G260" s="22" t="s">
        <v>751</v>
      </c>
      <c r="H260" s="271" t="s">
        <v>534</v>
      </c>
      <c r="I260" s="24" t="s">
        <v>752</v>
      </c>
      <c r="J260" s="85" t="s">
        <v>738</v>
      </c>
      <c r="K260" s="271" t="s">
        <v>518</v>
      </c>
      <c r="L260" s="26" t="s">
        <v>724</v>
      </c>
      <c r="M260" s="276" t="s">
        <v>760</v>
      </c>
      <c r="N260" s="33" t="s">
        <v>536</v>
      </c>
      <c r="O260" s="36" t="s">
        <v>313</v>
      </c>
    </row>
    <row r="261" spans="1:15" ht="15.75" thickBot="1" x14ac:dyDescent="0.3">
      <c r="A261" s="152" t="s">
        <v>320</v>
      </c>
      <c r="B261" s="89" t="s">
        <v>321</v>
      </c>
      <c r="C261" s="278" t="s">
        <v>491</v>
      </c>
      <c r="D261" s="91" t="s">
        <v>235</v>
      </c>
      <c r="E261" s="92" t="s">
        <v>230</v>
      </c>
      <c r="F261" s="93" t="s">
        <v>232</v>
      </c>
      <c r="G261" s="94" t="s">
        <v>479</v>
      </c>
      <c r="H261" s="95" t="s">
        <v>319</v>
      </c>
      <c r="I261" s="96" t="s">
        <v>322</v>
      </c>
      <c r="J261" s="97" t="s">
        <v>243</v>
      </c>
      <c r="K261" s="95" t="s">
        <v>243</v>
      </c>
      <c r="L261" s="98" t="s">
        <v>413</v>
      </c>
      <c r="M261" s="99" t="s">
        <v>230</v>
      </c>
      <c r="N261" s="92" t="s">
        <v>432</v>
      </c>
      <c r="O261" s="152" t="s">
        <v>320</v>
      </c>
    </row>
    <row r="262" spans="1:15" ht="15.75" thickTop="1" x14ac:dyDescent="0.25">
      <c r="A262" s="305" t="s">
        <v>419</v>
      </c>
      <c r="B262" s="154">
        <f>SUM(C262:N262)</f>
        <v>8</v>
      </c>
      <c r="C262" s="306">
        <v>1.5</v>
      </c>
      <c r="D262" s="307">
        <v>0</v>
      </c>
      <c r="E262" s="308">
        <v>0.5</v>
      </c>
      <c r="F262" s="309">
        <v>0</v>
      </c>
      <c r="G262" s="310">
        <v>0</v>
      </c>
      <c r="H262" s="311">
        <v>1</v>
      </c>
      <c r="I262" s="312">
        <v>0.5</v>
      </c>
      <c r="J262" s="313">
        <v>2</v>
      </c>
      <c r="K262" s="311">
        <v>1</v>
      </c>
      <c r="L262" s="314">
        <v>1</v>
      </c>
      <c r="M262" s="315">
        <v>0.5</v>
      </c>
      <c r="N262" s="308">
        <v>0</v>
      </c>
      <c r="O262" s="305" t="s">
        <v>419</v>
      </c>
    </row>
    <row r="263" spans="1:15" x14ac:dyDescent="0.25">
      <c r="A263" s="303" t="s">
        <v>324</v>
      </c>
      <c r="B263" s="269">
        <f>SUM(C263:N263)</f>
        <v>16.471428571428572</v>
      </c>
      <c r="C263" s="292">
        <v>0.7857142857142857</v>
      </c>
      <c r="D263" s="293">
        <v>1.18</v>
      </c>
      <c r="E263" s="294">
        <v>1.0371428571428571</v>
      </c>
      <c r="F263" s="295">
        <v>1.3942857142857144</v>
      </c>
      <c r="G263" s="296">
        <v>1.3571428571428572</v>
      </c>
      <c r="H263" s="297">
        <v>2.1071428571428572</v>
      </c>
      <c r="I263" s="298">
        <v>1.5014285714285711</v>
      </c>
      <c r="J263" s="299">
        <v>1.5</v>
      </c>
      <c r="K263" s="297">
        <v>1.8942857142857139</v>
      </c>
      <c r="L263" s="300">
        <v>1</v>
      </c>
      <c r="M263" s="301">
        <v>1.5714285714285714</v>
      </c>
      <c r="N263" s="294">
        <v>1.1428571428571428</v>
      </c>
      <c r="O263" s="303" t="s">
        <v>324</v>
      </c>
    </row>
    <row r="264" spans="1:15" x14ac:dyDescent="0.25">
      <c r="A264" s="36" t="s">
        <v>325</v>
      </c>
      <c r="B264" s="18" t="s">
        <v>420</v>
      </c>
      <c r="C264" s="17" t="s">
        <v>233</v>
      </c>
      <c r="D264" s="19" t="s">
        <v>393</v>
      </c>
      <c r="E264" s="20" t="s">
        <v>458</v>
      </c>
      <c r="F264" s="34" t="s">
        <v>485</v>
      </c>
      <c r="G264" s="22" t="s">
        <v>379</v>
      </c>
      <c r="H264" s="23" t="s">
        <v>327</v>
      </c>
      <c r="I264" s="24" t="s">
        <v>407</v>
      </c>
      <c r="J264" s="25" t="s">
        <v>430</v>
      </c>
      <c r="K264" s="23" t="s">
        <v>328</v>
      </c>
      <c r="L264" s="26" t="s">
        <v>452</v>
      </c>
      <c r="M264" s="27" t="s">
        <v>453</v>
      </c>
      <c r="N264" s="20" t="s">
        <v>394</v>
      </c>
      <c r="O264" s="36" t="s">
        <v>325</v>
      </c>
    </row>
    <row r="265" spans="1:15" x14ac:dyDescent="0.25">
      <c r="A265" s="36" t="s">
        <v>329</v>
      </c>
      <c r="B265" s="18" t="s">
        <v>730</v>
      </c>
      <c r="C265" s="31" t="s">
        <v>730</v>
      </c>
      <c r="D265" s="32" t="s">
        <v>748</v>
      </c>
      <c r="E265" s="33" t="s">
        <v>730</v>
      </c>
      <c r="F265" s="34" t="s">
        <v>748</v>
      </c>
      <c r="G265" s="22" t="s">
        <v>748</v>
      </c>
      <c r="H265" s="271" t="s">
        <v>730</v>
      </c>
      <c r="I265" s="226" t="s">
        <v>730</v>
      </c>
      <c r="J265" s="85" t="s">
        <v>730</v>
      </c>
      <c r="K265" s="271" t="s">
        <v>730</v>
      </c>
      <c r="L265" s="26" t="s">
        <v>730</v>
      </c>
      <c r="M265" s="27" t="s">
        <v>730</v>
      </c>
      <c r="N265" s="20" t="s">
        <v>748</v>
      </c>
      <c r="O265" s="36" t="s">
        <v>329</v>
      </c>
    </row>
    <row r="266" spans="1:15" x14ac:dyDescent="0.25">
      <c r="A266" s="16" t="s">
        <v>331</v>
      </c>
      <c r="B266" s="16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6" t="s">
        <v>331</v>
      </c>
    </row>
    <row r="267" spans="1:15" x14ac:dyDescent="0.25">
      <c r="A267" s="36" t="s">
        <v>380</v>
      </c>
      <c r="B267" s="180">
        <f>AVERAGE(C267:N267)</f>
        <v>1017.6416666666668</v>
      </c>
      <c r="C267" s="5">
        <v>1009.1</v>
      </c>
      <c r="D267" s="6">
        <v>1017</v>
      </c>
      <c r="E267" s="7">
        <v>1021.2</v>
      </c>
      <c r="F267" s="8">
        <v>1021.6</v>
      </c>
      <c r="G267" s="9">
        <v>1016.5</v>
      </c>
      <c r="H267" s="10">
        <v>1020</v>
      </c>
      <c r="I267" s="11">
        <v>1015.5</v>
      </c>
      <c r="J267" s="12">
        <v>1014.7</v>
      </c>
      <c r="K267" s="10">
        <v>1017.1</v>
      </c>
      <c r="L267" s="13">
        <v>1017.7</v>
      </c>
      <c r="M267" s="14">
        <v>1018.2</v>
      </c>
      <c r="N267" s="7">
        <v>1023.1</v>
      </c>
      <c r="O267" s="36" t="s">
        <v>380</v>
      </c>
    </row>
    <row r="268" spans="1:15" x14ac:dyDescent="0.25">
      <c r="A268" s="303" t="s">
        <v>382</v>
      </c>
      <c r="B268" s="269">
        <v>976</v>
      </c>
      <c r="C268" s="292">
        <v>976.2</v>
      </c>
      <c r="D268" s="293">
        <v>990.5</v>
      </c>
      <c r="E268" s="294">
        <v>1000.5</v>
      </c>
      <c r="F268" s="295">
        <v>1004.6</v>
      </c>
      <c r="G268" s="296">
        <v>992.2</v>
      </c>
      <c r="H268" s="297">
        <v>1005.8</v>
      </c>
      <c r="I268" s="298">
        <v>999.9</v>
      </c>
      <c r="J268" s="320">
        <v>994</v>
      </c>
      <c r="K268" s="321">
        <v>985.8</v>
      </c>
      <c r="L268" s="300">
        <v>997.5</v>
      </c>
      <c r="M268" s="301">
        <v>999.7</v>
      </c>
      <c r="N268" s="294">
        <v>1010.3</v>
      </c>
      <c r="O268" s="303" t="s">
        <v>382</v>
      </c>
    </row>
    <row r="269" spans="1:15" x14ac:dyDescent="0.25">
      <c r="A269" s="152" t="s">
        <v>89</v>
      </c>
      <c r="B269" s="181">
        <v>42033</v>
      </c>
      <c r="C269" s="182">
        <v>42033</v>
      </c>
      <c r="D269" s="183">
        <v>42036</v>
      </c>
      <c r="E269" s="184">
        <v>42092</v>
      </c>
      <c r="F269" s="185">
        <v>42120</v>
      </c>
      <c r="G269" s="186">
        <v>42129</v>
      </c>
      <c r="H269" s="187">
        <v>42167</v>
      </c>
      <c r="I269" s="188">
        <v>42210</v>
      </c>
      <c r="J269" s="189">
        <v>42240</v>
      </c>
      <c r="K269" s="187">
        <v>42263</v>
      </c>
      <c r="L269" s="190">
        <v>42283</v>
      </c>
      <c r="M269" s="191">
        <v>42329</v>
      </c>
      <c r="N269" s="184">
        <v>42368</v>
      </c>
      <c r="O269" s="152" t="s">
        <v>89</v>
      </c>
    </row>
    <row r="270" spans="1:15" x14ac:dyDescent="0.25">
      <c r="A270" s="152" t="s">
        <v>383</v>
      </c>
      <c r="B270" s="89">
        <v>1042.3</v>
      </c>
      <c r="C270" s="90">
        <v>1033.0999999999999</v>
      </c>
      <c r="D270" s="91">
        <v>1042.3</v>
      </c>
      <c r="E270" s="92">
        <v>1040.8</v>
      </c>
      <c r="F270" s="93">
        <v>1038</v>
      </c>
      <c r="G270" s="94">
        <v>1029.0999999999999</v>
      </c>
      <c r="H270" s="95">
        <v>1031.3</v>
      </c>
      <c r="I270" s="96">
        <v>1025.0999999999999</v>
      </c>
      <c r="J270" s="25">
        <v>1023.7</v>
      </c>
      <c r="K270" s="23">
        <v>1035.5999999999999</v>
      </c>
      <c r="L270" s="98">
        <v>1030</v>
      </c>
      <c r="M270" s="99">
        <v>1029.9000000000001</v>
      </c>
      <c r="N270" s="92">
        <v>1038.0999999999999</v>
      </c>
      <c r="O270" s="152" t="s">
        <v>383</v>
      </c>
    </row>
    <row r="271" spans="1:15" ht="15.75" thickBot="1" x14ac:dyDescent="0.3">
      <c r="A271" s="192" t="s">
        <v>89</v>
      </c>
      <c r="B271" s="193">
        <v>42052</v>
      </c>
      <c r="C271" s="194">
        <v>42029</v>
      </c>
      <c r="D271" s="195">
        <v>42052</v>
      </c>
      <c r="E271" s="196">
        <v>42068</v>
      </c>
      <c r="F271" s="197">
        <v>42101</v>
      </c>
      <c r="G271" s="198">
        <v>42145</v>
      </c>
      <c r="H271" s="199">
        <v>42163</v>
      </c>
      <c r="I271" s="200" t="s">
        <v>753</v>
      </c>
      <c r="J271" s="189">
        <v>42224</v>
      </c>
      <c r="K271" s="187">
        <v>42275</v>
      </c>
      <c r="L271" s="202">
        <v>42278</v>
      </c>
      <c r="M271" s="203">
        <v>42309</v>
      </c>
      <c r="N271" s="196">
        <v>42347</v>
      </c>
      <c r="O271" s="192" t="s">
        <v>89</v>
      </c>
    </row>
    <row r="272" spans="1:15" ht="15.75" thickTop="1" x14ac:dyDescent="0.25">
      <c r="A272" s="155" t="s">
        <v>384</v>
      </c>
      <c r="B272" s="180">
        <f>AVERAGE(C272:N272)</f>
        <v>1018.6999999999999</v>
      </c>
      <c r="C272" s="204">
        <v>1017.5</v>
      </c>
      <c r="D272" s="205">
        <v>1017.4</v>
      </c>
      <c r="E272" s="206">
        <v>1021.7</v>
      </c>
      <c r="F272" s="207">
        <v>1021.8</v>
      </c>
      <c r="G272" s="208">
        <v>1016.7</v>
      </c>
      <c r="H272" s="209">
        <v>1020.5</v>
      </c>
      <c r="I272" s="210">
        <v>1016</v>
      </c>
      <c r="J272" s="71">
        <v>1015.2</v>
      </c>
      <c r="K272" s="69">
        <v>1017.6</v>
      </c>
      <c r="L272" s="212">
        <v>1018.1</v>
      </c>
      <c r="M272" s="213">
        <v>1018.6</v>
      </c>
      <c r="N272" s="206">
        <v>1023.3</v>
      </c>
      <c r="O272" s="155" t="s">
        <v>384</v>
      </c>
    </row>
    <row r="273" spans="1:15" x14ac:dyDescent="0.25">
      <c r="A273" s="15"/>
      <c r="B273" s="16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</row>
    <row r="274" spans="1:15" x14ac:dyDescent="0.25">
      <c r="A274" s="3" t="s">
        <v>743</v>
      </c>
      <c r="B274" s="4" t="s">
        <v>1</v>
      </c>
      <c r="C274" s="5" t="s">
        <v>2</v>
      </c>
      <c r="D274" s="6" t="s">
        <v>3</v>
      </c>
      <c r="E274" s="7" t="s">
        <v>4</v>
      </c>
      <c r="F274" s="8" t="s">
        <v>5</v>
      </c>
      <c r="G274" s="9" t="s">
        <v>6</v>
      </c>
      <c r="H274" s="10" t="s">
        <v>7</v>
      </c>
      <c r="I274" s="11" t="s">
        <v>8</v>
      </c>
      <c r="J274" s="12" t="s">
        <v>9</v>
      </c>
      <c r="K274" s="10" t="s">
        <v>10</v>
      </c>
      <c r="L274" s="13" t="s">
        <v>11</v>
      </c>
      <c r="M274" s="14" t="s">
        <v>12</v>
      </c>
      <c r="N274" s="7" t="s">
        <v>13</v>
      </c>
      <c r="O274" s="3" t="s">
        <v>743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4"/>
  <sheetViews>
    <sheetView topLeftCell="A85" workbookViewId="0">
      <selection activeCell="A101" sqref="A101:XFD101"/>
    </sheetView>
  </sheetViews>
  <sheetFormatPr baseColWidth="10" defaultRowHeight="15" x14ac:dyDescent="0.25"/>
  <cols>
    <col min="1" max="1" width="45.85546875" customWidth="1"/>
    <col min="15" max="15" width="45" customWidth="1"/>
  </cols>
  <sheetData>
    <row r="1" spans="1:15" ht="15.75" thickBot="1" x14ac:dyDescent="0.3">
      <c r="A1" s="322">
        <v>2016</v>
      </c>
      <c r="B1" s="323" t="s">
        <v>1</v>
      </c>
      <c r="C1" s="324" t="s">
        <v>2</v>
      </c>
      <c r="D1" s="325" t="s">
        <v>3</v>
      </c>
      <c r="E1" s="326" t="s">
        <v>4</v>
      </c>
      <c r="F1" s="327" t="s">
        <v>5</v>
      </c>
      <c r="G1" s="328" t="s">
        <v>6</v>
      </c>
      <c r="H1" s="329" t="s">
        <v>7</v>
      </c>
      <c r="I1" s="330" t="s">
        <v>8</v>
      </c>
      <c r="J1" s="331" t="s">
        <v>9</v>
      </c>
      <c r="K1" s="329" t="s">
        <v>10</v>
      </c>
      <c r="L1" s="332" t="s">
        <v>11</v>
      </c>
      <c r="M1" s="464" t="s">
        <v>12</v>
      </c>
      <c r="N1" s="326" t="s">
        <v>13</v>
      </c>
      <c r="O1" s="322" t="s">
        <v>762</v>
      </c>
    </row>
    <row r="2" spans="1:15" ht="16.5" thickTop="1" thickBot="1" x14ac:dyDescent="0.3">
      <c r="A2" s="334" t="s">
        <v>82</v>
      </c>
      <c r="B2" s="335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465"/>
      <c r="N2" s="334"/>
      <c r="O2" s="334" t="s">
        <v>82</v>
      </c>
    </row>
    <row r="3" spans="1:15" thickTop="1" x14ac:dyDescent="0.3">
      <c r="A3" s="279" t="s">
        <v>83</v>
      </c>
      <c r="B3" s="280">
        <f>INT(SUM(C3:N3)*100/12)/100</f>
        <v>7.09</v>
      </c>
      <c r="C3" s="281">
        <v>2.76</v>
      </c>
      <c r="D3" s="282">
        <v>2.5499999999999998</v>
      </c>
      <c r="E3" s="283">
        <v>2.2799999999999998</v>
      </c>
      <c r="F3" s="284">
        <v>4.34</v>
      </c>
      <c r="G3" s="285">
        <v>8.57</v>
      </c>
      <c r="H3" s="286">
        <v>12.5</v>
      </c>
      <c r="I3" s="287">
        <v>13.3</v>
      </c>
      <c r="J3" s="288">
        <v>13.3</v>
      </c>
      <c r="K3" s="286">
        <v>13.3</v>
      </c>
      <c r="L3" s="289">
        <v>7.1</v>
      </c>
      <c r="M3" s="466">
        <v>3.79</v>
      </c>
      <c r="N3" s="283">
        <v>1.4</v>
      </c>
      <c r="O3" s="279" t="s">
        <v>83</v>
      </c>
    </row>
    <row r="4" spans="1:15" ht="14.45" x14ac:dyDescent="0.3">
      <c r="A4" s="291" t="s">
        <v>84</v>
      </c>
      <c r="B4" s="269">
        <f>INT(SUM(C4:N4)*100/12)/100</f>
        <v>7.07</v>
      </c>
      <c r="C4" s="292">
        <v>1.87</v>
      </c>
      <c r="D4" s="293">
        <v>1.73</v>
      </c>
      <c r="E4" s="294">
        <v>3.11</v>
      </c>
      <c r="F4" s="295">
        <v>5.05</v>
      </c>
      <c r="G4" s="296">
        <v>8.35</v>
      </c>
      <c r="H4" s="297">
        <v>11.28</v>
      </c>
      <c r="I4" s="298">
        <v>13.36</v>
      </c>
      <c r="J4" s="299">
        <v>13.29</v>
      </c>
      <c r="K4" s="297">
        <v>10.51</v>
      </c>
      <c r="L4" s="300">
        <v>8.83</v>
      </c>
      <c r="M4" s="467">
        <v>5.26</v>
      </c>
      <c r="N4" s="294">
        <v>2.29</v>
      </c>
      <c r="O4" s="291" t="s">
        <v>84</v>
      </c>
    </row>
    <row r="5" spans="1:15" x14ac:dyDescent="0.25">
      <c r="A5" s="2" t="s">
        <v>21</v>
      </c>
      <c r="B5" s="18">
        <f t="shared" ref="B5:N5" si="0">B3-B4</f>
        <v>1.9999999999999574E-2</v>
      </c>
      <c r="C5" s="17">
        <f t="shared" si="0"/>
        <v>0.88999999999999968</v>
      </c>
      <c r="D5" s="19">
        <f t="shared" si="0"/>
        <v>0.81999999999999984</v>
      </c>
      <c r="E5" s="20">
        <f t="shared" si="0"/>
        <v>-0.83000000000000007</v>
      </c>
      <c r="F5" s="21">
        <f t="shared" si="0"/>
        <v>-0.71</v>
      </c>
      <c r="G5" s="22">
        <f t="shared" si="0"/>
        <v>0.22000000000000064</v>
      </c>
      <c r="H5" s="23">
        <f t="shared" si="0"/>
        <v>1.2200000000000006</v>
      </c>
      <c r="I5" s="24">
        <f t="shared" si="0"/>
        <v>-5.9999999999998721E-2</v>
      </c>
      <c r="J5" s="25">
        <f t="shared" si="0"/>
        <v>1.0000000000001563E-2</v>
      </c>
      <c r="K5" s="23">
        <f t="shared" si="0"/>
        <v>2.7900000000000009</v>
      </c>
      <c r="L5" s="26">
        <f t="shared" si="0"/>
        <v>-1.7300000000000004</v>
      </c>
      <c r="M5" s="468">
        <f t="shared" si="0"/>
        <v>-1.4699999999999998</v>
      </c>
      <c r="N5" s="20">
        <f t="shared" si="0"/>
        <v>-0.89000000000000012</v>
      </c>
      <c r="O5" s="2" t="s">
        <v>21</v>
      </c>
    </row>
    <row r="6" spans="1:15" ht="14.45" x14ac:dyDescent="0.3">
      <c r="A6" s="2" t="s">
        <v>85</v>
      </c>
      <c r="B6" s="18">
        <v>6.13</v>
      </c>
      <c r="C6" s="17">
        <v>-1.98</v>
      </c>
      <c r="D6" s="19">
        <v>-2.1</v>
      </c>
      <c r="E6" s="20">
        <v>1.27</v>
      </c>
      <c r="F6" s="21">
        <v>3.61</v>
      </c>
      <c r="G6" s="22">
        <v>5.4</v>
      </c>
      <c r="H6" s="23">
        <v>9.85</v>
      </c>
      <c r="I6" s="24">
        <v>11.5</v>
      </c>
      <c r="J6" s="25">
        <v>11.7</v>
      </c>
      <c r="K6" s="23">
        <v>7.66</v>
      </c>
      <c r="L6" s="26">
        <v>4.42</v>
      </c>
      <c r="M6" s="468">
        <v>3.45</v>
      </c>
      <c r="N6" s="20">
        <v>-2.5</v>
      </c>
      <c r="O6" s="2" t="s">
        <v>85</v>
      </c>
    </row>
    <row r="7" spans="1:15" x14ac:dyDescent="0.25">
      <c r="A7" s="2" t="s">
        <v>86</v>
      </c>
      <c r="B7" s="231">
        <v>2003</v>
      </c>
      <c r="C7" s="17">
        <v>2009</v>
      </c>
      <c r="D7" s="19">
        <v>2012</v>
      </c>
      <c r="E7" s="20">
        <v>2013</v>
      </c>
      <c r="F7" s="21">
        <v>2003</v>
      </c>
      <c r="G7" s="22">
        <v>2010</v>
      </c>
      <c r="H7" s="23">
        <v>2001</v>
      </c>
      <c r="I7" s="24">
        <v>2011</v>
      </c>
      <c r="J7" s="25">
        <v>2005</v>
      </c>
      <c r="K7" s="23">
        <v>2003</v>
      </c>
      <c r="L7" s="26">
        <v>2003</v>
      </c>
      <c r="M7" s="468">
        <v>2005</v>
      </c>
      <c r="N7" s="20">
        <v>2010</v>
      </c>
      <c r="O7" s="2" t="s">
        <v>86</v>
      </c>
    </row>
    <row r="8" spans="1:15" ht="14.45" x14ac:dyDescent="0.3">
      <c r="A8" s="2" t="s">
        <v>87</v>
      </c>
      <c r="B8" s="18">
        <v>7.94</v>
      </c>
      <c r="C8" s="17">
        <v>5.46</v>
      </c>
      <c r="D8" s="19">
        <v>5.07</v>
      </c>
      <c r="E8" s="20">
        <v>4.58</v>
      </c>
      <c r="F8" s="21">
        <v>6.96</v>
      </c>
      <c r="G8" s="22">
        <v>10.5</v>
      </c>
      <c r="H8" s="23">
        <v>13</v>
      </c>
      <c r="I8" s="24">
        <v>15.3</v>
      </c>
      <c r="J8" s="25">
        <v>15.2</v>
      </c>
      <c r="K8" s="23">
        <v>13.9</v>
      </c>
      <c r="L8" s="26">
        <v>12</v>
      </c>
      <c r="M8" s="468">
        <v>7.61</v>
      </c>
      <c r="N8" s="20">
        <v>7.72</v>
      </c>
      <c r="O8" s="2" t="s">
        <v>87</v>
      </c>
    </row>
    <row r="9" spans="1:15" x14ac:dyDescent="0.25">
      <c r="A9" s="2" t="s">
        <v>86</v>
      </c>
      <c r="B9" s="231">
        <v>2014</v>
      </c>
      <c r="C9" s="17">
        <v>2007</v>
      </c>
      <c r="D9" s="19">
        <v>2002</v>
      </c>
      <c r="E9" s="20">
        <v>2001</v>
      </c>
      <c r="F9" s="21">
        <v>2011</v>
      </c>
      <c r="G9" s="22">
        <v>2008</v>
      </c>
      <c r="H9" s="23">
        <v>2007</v>
      </c>
      <c r="I9" s="24">
        <v>2006</v>
      </c>
      <c r="J9" s="25">
        <v>2004</v>
      </c>
      <c r="K9" s="23">
        <v>2006</v>
      </c>
      <c r="L9" s="26">
        <v>2001</v>
      </c>
      <c r="M9" s="468">
        <v>2009</v>
      </c>
      <c r="N9" s="20">
        <v>2015</v>
      </c>
      <c r="O9" s="2" t="s">
        <v>86</v>
      </c>
    </row>
    <row r="10" spans="1:15" x14ac:dyDescent="0.25">
      <c r="A10" s="3" t="s">
        <v>88</v>
      </c>
      <c r="B10" s="18">
        <f>MIN(C10:N10)</f>
        <v>-7.2</v>
      </c>
      <c r="C10" s="5">
        <v>-7.2</v>
      </c>
      <c r="D10" s="6">
        <v>-3.9</v>
      </c>
      <c r="E10" s="7">
        <v>-3.2</v>
      </c>
      <c r="F10" s="8">
        <v>-1.1000000000000001</v>
      </c>
      <c r="G10" s="9">
        <v>-0.8</v>
      </c>
      <c r="H10" s="10">
        <v>8.8000000000000007</v>
      </c>
      <c r="I10" s="11">
        <v>9</v>
      </c>
      <c r="J10" s="12">
        <v>8.6999999999999993</v>
      </c>
      <c r="K10" s="10">
        <v>8.6999999999999993</v>
      </c>
      <c r="L10" s="13">
        <v>1.1000000000000001</v>
      </c>
      <c r="M10" s="469">
        <v>-5.7</v>
      </c>
      <c r="N10" s="7">
        <v>-4.3</v>
      </c>
      <c r="O10" s="3" t="s">
        <v>88</v>
      </c>
    </row>
    <row r="11" spans="1:15" x14ac:dyDescent="0.25">
      <c r="A11" s="36" t="s">
        <v>89</v>
      </c>
      <c r="B11" s="51">
        <v>42388</v>
      </c>
      <c r="C11" s="40">
        <v>42388</v>
      </c>
      <c r="D11" s="41">
        <v>42417</v>
      </c>
      <c r="E11" s="42">
        <v>42440</v>
      </c>
      <c r="F11" s="43">
        <v>42478</v>
      </c>
      <c r="G11" s="44">
        <v>42491</v>
      </c>
      <c r="H11" s="45">
        <v>42537</v>
      </c>
      <c r="I11" s="46">
        <v>42558</v>
      </c>
      <c r="J11" s="47">
        <v>42592</v>
      </c>
      <c r="K11" s="45">
        <v>42634</v>
      </c>
      <c r="L11" s="48">
        <v>42655</v>
      </c>
      <c r="M11" s="470">
        <v>42704</v>
      </c>
      <c r="N11" s="42">
        <v>42734</v>
      </c>
      <c r="O11" s="36" t="s">
        <v>89</v>
      </c>
    </row>
    <row r="12" spans="1:15" x14ac:dyDescent="0.25">
      <c r="A12" s="2" t="s">
        <v>90</v>
      </c>
      <c r="B12" s="18">
        <v>-15.7</v>
      </c>
      <c r="C12" s="17">
        <v>-15.7</v>
      </c>
      <c r="D12" s="19">
        <v>-13.5</v>
      </c>
      <c r="E12" s="33">
        <v>-11.9</v>
      </c>
      <c r="F12" s="21">
        <v>-5.2</v>
      </c>
      <c r="G12" s="22">
        <v>-0.8</v>
      </c>
      <c r="H12" s="23">
        <v>3.1</v>
      </c>
      <c r="I12" s="24">
        <v>5.0999999999999996</v>
      </c>
      <c r="J12" s="25">
        <v>5.7</v>
      </c>
      <c r="K12" s="23">
        <v>1</v>
      </c>
      <c r="L12" s="26">
        <v>-5.5</v>
      </c>
      <c r="M12" s="468">
        <v>-6</v>
      </c>
      <c r="N12" s="20">
        <v>-10.6</v>
      </c>
      <c r="O12" s="2" t="s">
        <v>90</v>
      </c>
    </row>
    <row r="13" spans="1:15" ht="15.75" thickBot="1" x14ac:dyDescent="0.3">
      <c r="A13" s="50" t="s">
        <v>89</v>
      </c>
      <c r="B13" s="51">
        <v>39820</v>
      </c>
      <c r="C13" s="52">
        <v>39820</v>
      </c>
      <c r="D13" s="53">
        <v>40951</v>
      </c>
      <c r="E13" s="234">
        <v>38415</v>
      </c>
      <c r="F13" s="55">
        <v>37719</v>
      </c>
      <c r="G13" s="56">
        <v>42491</v>
      </c>
      <c r="H13" s="57">
        <v>38869</v>
      </c>
      <c r="I13" s="58">
        <v>40727</v>
      </c>
      <c r="J13" s="59">
        <v>40786</v>
      </c>
      <c r="K13" s="57">
        <v>37888</v>
      </c>
      <c r="L13" s="60">
        <v>37922</v>
      </c>
      <c r="M13" s="471">
        <v>40511</v>
      </c>
      <c r="N13" s="54">
        <v>40530</v>
      </c>
      <c r="O13" s="50" t="s">
        <v>89</v>
      </c>
    </row>
    <row r="14" spans="1:15" ht="15.75" thickTop="1" x14ac:dyDescent="0.25">
      <c r="A14" s="305" t="s">
        <v>97</v>
      </c>
      <c r="B14" s="459">
        <f>INT(SUM(C14:N14)*100/12)/100</f>
        <v>7.75</v>
      </c>
      <c r="C14" s="306">
        <v>3.4</v>
      </c>
      <c r="D14" s="307">
        <v>3.1</v>
      </c>
      <c r="E14" s="308">
        <v>3.1</v>
      </c>
      <c r="F14" s="309">
        <v>5.0999999999999996</v>
      </c>
      <c r="G14" s="310">
        <v>9.1999999999999993</v>
      </c>
      <c r="H14" s="311">
        <v>12.7</v>
      </c>
      <c r="I14" s="312">
        <v>13.9</v>
      </c>
      <c r="J14" s="313">
        <v>14.1</v>
      </c>
      <c r="K14" s="311">
        <v>14</v>
      </c>
      <c r="L14" s="314">
        <v>7.7</v>
      </c>
      <c r="M14" s="466">
        <v>4.7</v>
      </c>
      <c r="N14" s="308">
        <v>2.1</v>
      </c>
      <c r="O14" s="305" t="s">
        <v>97</v>
      </c>
    </row>
    <row r="15" spans="1:15" x14ac:dyDescent="0.25">
      <c r="A15" s="291" t="s">
        <v>98</v>
      </c>
      <c r="B15" s="269">
        <f>INT(SUM(C15:N15)*100/12)/100</f>
        <v>8.1300000000000008</v>
      </c>
      <c r="C15" s="292">
        <v>2.2999999999999998</v>
      </c>
      <c r="D15" s="293">
        <v>4.0999999999999996</v>
      </c>
      <c r="E15" s="294">
        <v>3.8</v>
      </c>
      <c r="F15" s="295">
        <v>7.9</v>
      </c>
      <c r="G15" s="296">
        <v>9.1999999999999993</v>
      </c>
      <c r="H15" s="297">
        <v>11.7</v>
      </c>
      <c r="I15" s="298">
        <v>12</v>
      </c>
      <c r="J15" s="299">
        <v>13.3</v>
      </c>
      <c r="K15" s="297">
        <v>12.7</v>
      </c>
      <c r="L15" s="300">
        <v>9.6999999999999993</v>
      </c>
      <c r="M15" s="467">
        <v>6.1</v>
      </c>
      <c r="N15" s="294">
        <v>4.8</v>
      </c>
      <c r="O15" s="291" t="s">
        <v>98</v>
      </c>
    </row>
    <row r="16" spans="1:15" x14ac:dyDescent="0.25">
      <c r="A16" s="2" t="s">
        <v>21</v>
      </c>
      <c r="B16" s="18">
        <f t="shared" ref="B16:N16" si="1">B14-B15</f>
        <v>-0.38000000000000078</v>
      </c>
      <c r="C16" s="17">
        <f t="shared" si="1"/>
        <v>1.1000000000000001</v>
      </c>
      <c r="D16" s="19">
        <f t="shared" si="1"/>
        <v>-0.99999999999999956</v>
      </c>
      <c r="E16" s="20">
        <f t="shared" si="1"/>
        <v>-0.69999999999999973</v>
      </c>
      <c r="F16" s="21">
        <f t="shared" si="1"/>
        <v>-2.8000000000000007</v>
      </c>
      <c r="G16" s="22">
        <f t="shared" si="1"/>
        <v>0</v>
      </c>
      <c r="H16" s="23">
        <f t="shared" si="1"/>
        <v>1</v>
      </c>
      <c r="I16" s="24">
        <f t="shared" si="1"/>
        <v>1.9000000000000004</v>
      </c>
      <c r="J16" s="25">
        <f t="shared" si="1"/>
        <v>0.79999999999999893</v>
      </c>
      <c r="K16" s="23">
        <f t="shared" si="1"/>
        <v>1.3000000000000007</v>
      </c>
      <c r="L16" s="26">
        <f t="shared" si="1"/>
        <v>-1.9999999999999991</v>
      </c>
      <c r="M16" s="468">
        <f t="shared" si="1"/>
        <v>-1.3999999999999995</v>
      </c>
      <c r="N16" s="20">
        <f t="shared" si="1"/>
        <v>-2.6999999999999997</v>
      </c>
      <c r="O16" s="2" t="s">
        <v>21</v>
      </c>
    </row>
    <row r="17" spans="1:15" x14ac:dyDescent="0.25">
      <c r="A17" s="2" t="s">
        <v>85</v>
      </c>
      <c r="B17" s="16"/>
      <c r="C17" s="17">
        <v>-5.6</v>
      </c>
      <c r="D17" s="19">
        <v>-7.6</v>
      </c>
      <c r="E17" s="20">
        <v>-0.7</v>
      </c>
      <c r="F17" s="21">
        <v>2.2000000000000002</v>
      </c>
      <c r="G17" s="22">
        <v>5.8</v>
      </c>
      <c r="H17" s="23">
        <v>8.3000000000000007</v>
      </c>
      <c r="I17" s="24">
        <v>11.1</v>
      </c>
      <c r="J17" s="25">
        <v>10.6</v>
      </c>
      <c r="K17" s="23">
        <v>7.6</v>
      </c>
      <c r="L17" s="26">
        <v>5.0999999999999996</v>
      </c>
      <c r="M17" s="468">
        <v>1</v>
      </c>
      <c r="N17" s="20">
        <v>-2.4</v>
      </c>
      <c r="O17" s="2" t="s">
        <v>85</v>
      </c>
    </row>
    <row r="18" spans="1:15" x14ac:dyDescent="0.25">
      <c r="A18" s="2" t="s">
        <v>86</v>
      </c>
      <c r="B18" s="233"/>
      <c r="C18" s="17">
        <v>1963</v>
      </c>
      <c r="D18" s="19">
        <v>1956</v>
      </c>
      <c r="E18" s="20">
        <v>1955</v>
      </c>
      <c r="F18" s="21">
        <v>1954</v>
      </c>
      <c r="G18" s="22">
        <v>2010</v>
      </c>
      <c r="H18" s="23">
        <v>1949</v>
      </c>
      <c r="I18" s="24">
        <v>1984</v>
      </c>
      <c r="J18" s="25">
        <v>1978</v>
      </c>
      <c r="K18" s="23">
        <v>1986</v>
      </c>
      <c r="L18" s="26">
        <v>1947</v>
      </c>
      <c r="M18" s="468">
        <v>1985</v>
      </c>
      <c r="N18" s="20">
        <v>2010</v>
      </c>
      <c r="O18" s="2" t="s">
        <v>86</v>
      </c>
    </row>
    <row r="19" spans="1:15" x14ac:dyDescent="0.25">
      <c r="A19" s="2" t="s">
        <v>87</v>
      </c>
      <c r="B19" s="16"/>
      <c r="C19" s="17">
        <v>5.5</v>
      </c>
      <c r="D19" s="19">
        <v>5.4</v>
      </c>
      <c r="E19" s="20">
        <v>6.4</v>
      </c>
      <c r="F19" s="21">
        <v>7.9</v>
      </c>
      <c r="G19" s="22">
        <v>10.5</v>
      </c>
      <c r="H19" s="23">
        <v>12.5</v>
      </c>
      <c r="I19" s="24">
        <v>15.3</v>
      </c>
      <c r="J19" s="25">
        <v>15.8</v>
      </c>
      <c r="K19" s="23">
        <v>14</v>
      </c>
      <c r="L19" s="26">
        <v>11.9</v>
      </c>
      <c r="M19" s="468">
        <v>9.3000000000000007</v>
      </c>
      <c r="N19" s="20">
        <v>8</v>
      </c>
      <c r="O19" s="2" t="s">
        <v>87</v>
      </c>
    </row>
    <row r="20" spans="1:15" x14ac:dyDescent="0.25">
      <c r="A20" s="2" t="s">
        <v>86</v>
      </c>
      <c r="B20" s="233"/>
      <c r="C20" s="17">
        <v>2007</v>
      </c>
      <c r="D20" s="19">
        <v>1990</v>
      </c>
      <c r="E20" s="20">
        <v>1981</v>
      </c>
      <c r="F20" s="21">
        <v>1961</v>
      </c>
      <c r="G20" s="22">
        <v>2000</v>
      </c>
      <c r="H20" s="23">
        <v>2007</v>
      </c>
      <c r="I20" s="24">
        <v>2006</v>
      </c>
      <c r="J20" s="25">
        <v>1997</v>
      </c>
      <c r="K20" s="23">
        <v>2016</v>
      </c>
      <c r="L20" s="26">
        <v>2001</v>
      </c>
      <c r="M20" s="468">
        <v>1994</v>
      </c>
      <c r="N20" s="20">
        <v>2015</v>
      </c>
      <c r="O20" s="2" t="s">
        <v>86</v>
      </c>
    </row>
    <row r="21" spans="1:15" x14ac:dyDescent="0.25">
      <c r="A21" s="3" t="s">
        <v>100</v>
      </c>
      <c r="B21" s="4">
        <f>MIN(C21:N21)</f>
        <v>-6.2</v>
      </c>
      <c r="C21" s="5">
        <v>-6.2</v>
      </c>
      <c r="D21" s="6">
        <v>-3.7</v>
      </c>
      <c r="E21" s="7">
        <v>-1</v>
      </c>
      <c r="F21" s="8">
        <v>0.1</v>
      </c>
      <c r="G21" s="9">
        <v>0.7</v>
      </c>
      <c r="H21" s="10">
        <v>9.9</v>
      </c>
      <c r="I21" s="11">
        <v>10.4</v>
      </c>
      <c r="J21" s="12">
        <v>9.6999999999999993</v>
      </c>
      <c r="K21" s="10">
        <v>9.4</v>
      </c>
      <c r="L21" s="13">
        <v>3.4</v>
      </c>
      <c r="M21" s="469">
        <v>-4.2</v>
      </c>
      <c r="N21" s="7">
        <v>-4.7</v>
      </c>
      <c r="O21" s="3" t="s">
        <v>100</v>
      </c>
    </row>
    <row r="22" spans="1:15" x14ac:dyDescent="0.25">
      <c r="A22" s="36" t="s">
        <v>89</v>
      </c>
      <c r="B22" s="39">
        <v>42389</v>
      </c>
      <c r="C22" s="40">
        <v>42024</v>
      </c>
      <c r="D22" s="41">
        <v>42417</v>
      </c>
      <c r="E22" s="42">
        <v>42440</v>
      </c>
      <c r="F22" s="43">
        <v>42461</v>
      </c>
      <c r="G22" s="44">
        <v>42491</v>
      </c>
      <c r="H22" s="45">
        <v>42537</v>
      </c>
      <c r="I22" s="46">
        <v>42558</v>
      </c>
      <c r="J22" s="47">
        <v>42592</v>
      </c>
      <c r="K22" s="45">
        <v>42634</v>
      </c>
      <c r="L22" s="48">
        <v>42655</v>
      </c>
      <c r="M22" s="470">
        <v>42704</v>
      </c>
      <c r="N22" s="42">
        <v>42735</v>
      </c>
      <c r="O22" s="36" t="s">
        <v>89</v>
      </c>
    </row>
    <row r="23" spans="1:15" x14ac:dyDescent="0.25">
      <c r="A23" s="2" t="s">
        <v>17</v>
      </c>
      <c r="B23" s="18">
        <v>-17.399999999999999</v>
      </c>
      <c r="C23" s="17">
        <v>-17.399999999999999</v>
      </c>
      <c r="D23" s="19">
        <v>-15.2</v>
      </c>
      <c r="E23" s="20">
        <v>-9.8000000000000007</v>
      </c>
      <c r="F23" s="21">
        <v>-3.8</v>
      </c>
      <c r="G23" s="22">
        <v>-1.6</v>
      </c>
      <c r="H23" s="23">
        <v>0</v>
      </c>
      <c r="I23" s="24">
        <v>1.3</v>
      </c>
      <c r="J23" s="25">
        <v>4.9000000000000004</v>
      </c>
      <c r="K23" s="23">
        <v>1.3</v>
      </c>
      <c r="L23" s="26">
        <v>-5</v>
      </c>
      <c r="M23" s="468">
        <v>-8.5</v>
      </c>
      <c r="N23" s="20">
        <v>-14.6</v>
      </c>
      <c r="O23" s="2" t="s">
        <v>17</v>
      </c>
    </row>
    <row r="24" spans="1:15" x14ac:dyDescent="0.25">
      <c r="A24" s="2" t="s">
        <v>89</v>
      </c>
      <c r="B24" s="39">
        <v>31064</v>
      </c>
      <c r="C24" s="74">
        <v>31064</v>
      </c>
      <c r="D24" s="75">
        <v>10637</v>
      </c>
      <c r="E24" s="76">
        <v>38415</v>
      </c>
      <c r="F24" s="77">
        <v>8128</v>
      </c>
      <c r="G24" s="78">
        <v>22038</v>
      </c>
      <c r="H24" s="79">
        <v>12219</v>
      </c>
      <c r="I24" s="80">
        <v>12264</v>
      </c>
      <c r="J24" s="81">
        <v>29095</v>
      </c>
      <c r="K24" s="79">
        <v>29121</v>
      </c>
      <c r="L24" s="82">
        <v>7952</v>
      </c>
      <c r="M24" s="472">
        <v>10169</v>
      </c>
      <c r="N24" s="76">
        <v>13504</v>
      </c>
      <c r="O24" s="2" t="s">
        <v>89</v>
      </c>
    </row>
    <row r="25" spans="1:15" x14ac:dyDescent="0.25">
      <c r="A25" s="84" t="s">
        <v>101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473"/>
      <c r="N25" s="28"/>
      <c r="O25" s="84" t="s">
        <v>101</v>
      </c>
    </row>
    <row r="26" spans="1:15" x14ac:dyDescent="0.25">
      <c r="A26" s="279" t="s">
        <v>102</v>
      </c>
      <c r="B26" s="280">
        <f>INT(SUM(C26:N26)*100/12)/100</f>
        <v>15.39</v>
      </c>
      <c r="C26" s="281">
        <v>8.26</v>
      </c>
      <c r="D26" s="282">
        <v>8.36</v>
      </c>
      <c r="E26" s="283">
        <v>10.7</v>
      </c>
      <c r="F26" s="284">
        <v>13.9</v>
      </c>
      <c r="G26" s="285">
        <v>18.8</v>
      </c>
      <c r="H26" s="286">
        <v>20.6</v>
      </c>
      <c r="I26" s="287">
        <v>23.5</v>
      </c>
      <c r="J26" s="288">
        <v>24.7</v>
      </c>
      <c r="K26" s="286">
        <v>22.8</v>
      </c>
      <c r="L26" s="289">
        <v>15.5</v>
      </c>
      <c r="M26" s="474">
        <v>10.1</v>
      </c>
      <c r="N26" s="283">
        <v>7.46</v>
      </c>
      <c r="O26" s="279" t="s">
        <v>102</v>
      </c>
    </row>
    <row r="27" spans="1:15" x14ac:dyDescent="0.25">
      <c r="A27" s="291" t="s">
        <v>103</v>
      </c>
      <c r="B27" s="269">
        <f>INT(SUM(C27:N27)*100/12)/100</f>
        <v>15.66</v>
      </c>
      <c r="C27" s="292">
        <v>7.32</v>
      </c>
      <c r="D27" s="293">
        <v>8.0299999999999994</v>
      </c>
      <c r="E27" s="294">
        <v>11.93</v>
      </c>
      <c r="F27" s="295">
        <v>16.34</v>
      </c>
      <c r="G27" s="296">
        <v>18.71</v>
      </c>
      <c r="H27" s="297">
        <v>22.01</v>
      </c>
      <c r="I27" s="298">
        <v>23.84</v>
      </c>
      <c r="J27" s="299">
        <v>23.63</v>
      </c>
      <c r="K27" s="297">
        <v>20.91</v>
      </c>
      <c r="L27" s="300">
        <v>16.41</v>
      </c>
      <c r="M27" s="467">
        <v>11.31</v>
      </c>
      <c r="N27" s="294">
        <v>7.52</v>
      </c>
      <c r="O27" s="291" t="s">
        <v>103</v>
      </c>
    </row>
    <row r="28" spans="1:15" x14ac:dyDescent="0.25">
      <c r="A28" s="2" t="s">
        <v>21</v>
      </c>
      <c r="B28" s="18">
        <f t="shared" ref="B28:N28" si="2">B26-B27</f>
        <v>-0.26999999999999957</v>
      </c>
      <c r="C28" s="17">
        <f t="shared" si="2"/>
        <v>0.9399999999999995</v>
      </c>
      <c r="D28" s="19">
        <f t="shared" si="2"/>
        <v>0.33000000000000007</v>
      </c>
      <c r="E28" s="20">
        <f t="shared" si="2"/>
        <v>-1.2300000000000004</v>
      </c>
      <c r="F28" s="21">
        <f t="shared" si="2"/>
        <v>-2.4399999999999995</v>
      </c>
      <c r="G28" s="22">
        <f t="shared" si="2"/>
        <v>8.9999999999999858E-2</v>
      </c>
      <c r="H28" s="23">
        <f t="shared" si="2"/>
        <v>-1.4100000000000001</v>
      </c>
      <c r="I28" s="24">
        <f t="shared" si="2"/>
        <v>-0.33999999999999986</v>
      </c>
      <c r="J28" s="25">
        <f t="shared" si="2"/>
        <v>1.0700000000000003</v>
      </c>
      <c r="K28" s="23">
        <f t="shared" si="2"/>
        <v>1.8900000000000006</v>
      </c>
      <c r="L28" s="26">
        <f t="shared" si="2"/>
        <v>-0.91000000000000014</v>
      </c>
      <c r="M28" s="468">
        <f t="shared" si="2"/>
        <v>-1.2100000000000009</v>
      </c>
      <c r="N28" s="20">
        <f t="shared" si="2"/>
        <v>-5.9999999999999609E-2</v>
      </c>
      <c r="O28" s="2" t="s">
        <v>21</v>
      </c>
    </row>
    <row r="29" spans="1:15" x14ac:dyDescent="0.25">
      <c r="A29" s="2" t="s">
        <v>104</v>
      </c>
      <c r="B29" s="18">
        <v>14.88</v>
      </c>
      <c r="C29" s="17">
        <v>3.15</v>
      </c>
      <c r="D29" s="19">
        <v>5.07</v>
      </c>
      <c r="E29" s="20">
        <v>9.8000000000000007</v>
      </c>
      <c r="F29" s="21">
        <v>12.9</v>
      </c>
      <c r="G29" s="22">
        <v>16</v>
      </c>
      <c r="H29" s="23">
        <v>20</v>
      </c>
      <c r="I29" s="24">
        <v>21.9</v>
      </c>
      <c r="J29" s="25">
        <v>21.3</v>
      </c>
      <c r="K29" s="23">
        <v>18.100000000000001</v>
      </c>
      <c r="L29" s="26">
        <v>13.5</v>
      </c>
      <c r="M29" s="468">
        <v>9.4</v>
      </c>
      <c r="N29" s="20">
        <v>2.39</v>
      </c>
      <c r="O29" s="2" t="s">
        <v>104</v>
      </c>
    </row>
    <row r="30" spans="1:15" x14ac:dyDescent="0.25">
      <c r="A30" s="2" t="s">
        <v>86</v>
      </c>
      <c r="B30" s="231">
        <v>2013</v>
      </c>
      <c r="C30" s="17">
        <v>2010</v>
      </c>
      <c r="D30" s="19">
        <v>2012</v>
      </c>
      <c r="E30" s="20">
        <v>2006</v>
      </c>
      <c r="F30" s="21">
        <v>2001</v>
      </c>
      <c r="G30" s="22">
        <v>2013</v>
      </c>
      <c r="H30" s="23">
        <v>2002</v>
      </c>
      <c r="I30" s="24">
        <v>2002</v>
      </c>
      <c r="J30" s="25">
        <v>2014</v>
      </c>
      <c r="K30" s="23">
        <v>2001</v>
      </c>
      <c r="L30" s="26">
        <v>2003</v>
      </c>
      <c r="M30" s="468">
        <v>2010</v>
      </c>
      <c r="N30" s="20">
        <v>2010</v>
      </c>
      <c r="O30" s="2" t="s">
        <v>86</v>
      </c>
    </row>
    <row r="31" spans="1:15" x14ac:dyDescent="0.25">
      <c r="A31" s="2" t="s">
        <v>105</v>
      </c>
      <c r="B31" s="18">
        <v>16.66</v>
      </c>
      <c r="C31" s="17">
        <v>10.3</v>
      </c>
      <c r="D31" s="19">
        <v>10.8</v>
      </c>
      <c r="E31" s="20">
        <v>14.9</v>
      </c>
      <c r="F31" s="21">
        <v>20.8</v>
      </c>
      <c r="G31" s="22">
        <v>22.1</v>
      </c>
      <c r="H31" s="23">
        <v>23.5</v>
      </c>
      <c r="I31" s="24">
        <v>28.9</v>
      </c>
      <c r="J31" s="25">
        <v>26.9</v>
      </c>
      <c r="K31" s="23">
        <v>23.8</v>
      </c>
      <c r="L31" s="26">
        <v>19.2</v>
      </c>
      <c r="M31" s="468">
        <v>13.1</v>
      </c>
      <c r="N31" s="20">
        <v>12</v>
      </c>
      <c r="O31" s="2" t="s">
        <v>105</v>
      </c>
    </row>
    <row r="32" spans="1:15" x14ac:dyDescent="0.25">
      <c r="A32" s="2" t="s">
        <v>86</v>
      </c>
      <c r="B32" s="231">
        <v>2014</v>
      </c>
      <c r="C32" s="17">
        <v>2007</v>
      </c>
      <c r="D32" s="19">
        <v>2014</v>
      </c>
      <c r="E32" s="20">
        <v>2014</v>
      </c>
      <c r="F32" s="21">
        <v>2007</v>
      </c>
      <c r="G32" s="22">
        <v>2008</v>
      </c>
      <c r="H32" s="23">
        <v>2005</v>
      </c>
      <c r="I32" s="24">
        <v>2006</v>
      </c>
      <c r="J32" s="25">
        <v>2003</v>
      </c>
      <c r="K32" s="23">
        <v>2006</v>
      </c>
      <c r="L32" s="26">
        <v>2005</v>
      </c>
      <c r="M32" s="468">
        <v>2006</v>
      </c>
      <c r="N32" s="20">
        <v>2015</v>
      </c>
      <c r="O32" s="2" t="s">
        <v>86</v>
      </c>
    </row>
    <row r="33" spans="1:15" x14ac:dyDescent="0.25">
      <c r="A33" s="3" t="s">
        <v>106</v>
      </c>
      <c r="B33" s="18">
        <f>MAX(C33:N33)</f>
        <v>36.4</v>
      </c>
      <c r="C33" s="5">
        <v>13.6</v>
      </c>
      <c r="D33" s="6">
        <v>12.2</v>
      </c>
      <c r="E33" s="7">
        <v>14.1</v>
      </c>
      <c r="F33" s="8">
        <v>20.5</v>
      </c>
      <c r="G33" s="9">
        <v>26.3</v>
      </c>
      <c r="H33" s="10">
        <v>28.6</v>
      </c>
      <c r="I33" s="11">
        <v>34.200000000000003</v>
      </c>
      <c r="J33" s="12">
        <v>36.4</v>
      </c>
      <c r="K33" s="10">
        <v>31</v>
      </c>
      <c r="L33" s="13">
        <v>18.899999999999999</v>
      </c>
      <c r="M33" s="469">
        <v>17.399999999999999</v>
      </c>
      <c r="N33" s="7">
        <v>12.4</v>
      </c>
      <c r="O33" s="3" t="s">
        <v>106</v>
      </c>
    </row>
    <row r="34" spans="1:15" x14ac:dyDescent="0.25">
      <c r="A34" s="36" t="s">
        <v>89</v>
      </c>
      <c r="B34" s="39"/>
      <c r="C34" s="40">
        <v>42394</v>
      </c>
      <c r="D34" s="41">
        <v>42406</v>
      </c>
      <c r="E34" s="42">
        <v>42454</v>
      </c>
      <c r="F34" s="43">
        <v>42463</v>
      </c>
      <c r="G34" s="44">
        <v>42498</v>
      </c>
      <c r="H34" s="45">
        <v>42543</v>
      </c>
      <c r="I34" s="46">
        <v>42570</v>
      </c>
      <c r="J34" s="47">
        <v>42606</v>
      </c>
      <c r="K34" s="45">
        <v>42626</v>
      </c>
      <c r="L34" s="48">
        <v>42674</v>
      </c>
      <c r="M34" s="470">
        <v>42675</v>
      </c>
      <c r="N34" s="42">
        <v>42713</v>
      </c>
      <c r="O34" s="36" t="s">
        <v>89</v>
      </c>
    </row>
    <row r="35" spans="1:15" x14ac:dyDescent="0.25">
      <c r="A35" s="2" t="s">
        <v>107</v>
      </c>
      <c r="B35" s="18">
        <v>37.799999999999997</v>
      </c>
      <c r="C35" s="17">
        <v>14.6</v>
      </c>
      <c r="D35" s="19">
        <v>18.2</v>
      </c>
      <c r="E35" s="33">
        <v>22.3</v>
      </c>
      <c r="F35" s="21">
        <v>27.7</v>
      </c>
      <c r="G35" s="22">
        <v>32</v>
      </c>
      <c r="H35" s="23">
        <v>36.4</v>
      </c>
      <c r="I35" s="24">
        <v>36.4</v>
      </c>
      <c r="J35" s="85">
        <v>37.799999999999997</v>
      </c>
      <c r="K35" s="23">
        <v>33.4</v>
      </c>
      <c r="L35" s="26">
        <v>28.8</v>
      </c>
      <c r="M35" s="468">
        <v>20.9</v>
      </c>
      <c r="N35" s="20">
        <v>15.4</v>
      </c>
      <c r="O35" s="2" t="s">
        <v>107</v>
      </c>
    </row>
    <row r="36" spans="1:15" ht="15.75" thickBot="1" x14ac:dyDescent="0.3">
      <c r="A36" s="50" t="s">
        <v>89</v>
      </c>
      <c r="B36" s="51">
        <v>37843</v>
      </c>
      <c r="C36" s="40">
        <v>41645</v>
      </c>
      <c r="D36" s="53">
        <v>38021</v>
      </c>
      <c r="E36" s="234">
        <v>38427</v>
      </c>
      <c r="F36" s="55">
        <v>40656</v>
      </c>
      <c r="G36" s="56">
        <v>38499</v>
      </c>
      <c r="H36" s="57">
        <v>40721</v>
      </c>
      <c r="I36" s="58">
        <v>38917</v>
      </c>
      <c r="J36" s="214">
        <v>37843</v>
      </c>
      <c r="K36" s="57">
        <v>41522</v>
      </c>
      <c r="L36" s="60">
        <v>40817</v>
      </c>
      <c r="M36" s="471">
        <v>42315</v>
      </c>
      <c r="N36" s="54">
        <v>39056</v>
      </c>
      <c r="O36" s="50" t="s">
        <v>89</v>
      </c>
    </row>
    <row r="37" spans="1:15" ht="15.75" thickTop="1" x14ac:dyDescent="0.25">
      <c r="A37" s="305" t="s">
        <v>112</v>
      </c>
      <c r="B37" s="154">
        <f>INT(SUM(C37:N37)*100/12)/100</f>
        <v>14.71</v>
      </c>
      <c r="C37" s="306">
        <v>8.4</v>
      </c>
      <c r="D37" s="307">
        <v>8.1999999999999993</v>
      </c>
      <c r="E37" s="308">
        <v>9.8000000000000007</v>
      </c>
      <c r="F37" s="309">
        <v>12.9</v>
      </c>
      <c r="G37" s="310">
        <v>17.899999999999999</v>
      </c>
      <c r="H37" s="311">
        <v>19.399999999999999</v>
      </c>
      <c r="I37" s="312">
        <v>22.2</v>
      </c>
      <c r="J37" s="313">
        <v>23.6</v>
      </c>
      <c r="K37" s="311">
        <v>22</v>
      </c>
      <c r="L37" s="314">
        <v>14.8</v>
      </c>
      <c r="M37" s="466">
        <v>9.9</v>
      </c>
      <c r="N37" s="308">
        <v>7.5</v>
      </c>
      <c r="O37" s="305" t="s">
        <v>112</v>
      </c>
    </row>
    <row r="38" spans="1:15" x14ac:dyDescent="0.25">
      <c r="A38" s="291" t="s">
        <v>113</v>
      </c>
      <c r="B38" s="269">
        <f>INT(SUM(C38:N38)*100/12)/100</f>
        <v>13.79</v>
      </c>
      <c r="C38" s="292">
        <v>5.9</v>
      </c>
      <c r="D38" s="293">
        <v>6.9</v>
      </c>
      <c r="E38" s="294">
        <v>10.1</v>
      </c>
      <c r="F38" s="295">
        <v>13</v>
      </c>
      <c r="G38" s="296">
        <v>16.8</v>
      </c>
      <c r="H38" s="297">
        <v>19.3</v>
      </c>
      <c r="I38" s="298">
        <v>21.4</v>
      </c>
      <c r="J38" s="299">
        <v>21.6</v>
      </c>
      <c r="K38" s="297">
        <v>19.2</v>
      </c>
      <c r="L38" s="300">
        <v>14.9</v>
      </c>
      <c r="M38" s="467">
        <v>9.6</v>
      </c>
      <c r="N38" s="294">
        <v>6.8</v>
      </c>
      <c r="O38" s="291" t="s">
        <v>113</v>
      </c>
    </row>
    <row r="39" spans="1:15" x14ac:dyDescent="0.25">
      <c r="A39" s="2" t="s">
        <v>21</v>
      </c>
      <c r="B39" s="18">
        <f t="shared" ref="B39:N39" si="3">B37-B38</f>
        <v>0.92000000000000171</v>
      </c>
      <c r="C39" s="17">
        <f t="shared" si="3"/>
        <v>2.5</v>
      </c>
      <c r="D39" s="19">
        <f t="shared" si="3"/>
        <v>1.2999999999999989</v>
      </c>
      <c r="E39" s="20">
        <f t="shared" si="3"/>
        <v>-0.29999999999999893</v>
      </c>
      <c r="F39" s="21">
        <f t="shared" si="3"/>
        <v>-9.9999999999999645E-2</v>
      </c>
      <c r="G39" s="22">
        <f t="shared" si="3"/>
        <v>1.0999999999999979</v>
      </c>
      <c r="H39" s="23">
        <f t="shared" si="3"/>
        <v>9.9999999999997868E-2</v>
      </c>
      <c r="I39" s="24">
        <f t="shared" si="3"/>
        <v>0.80000000000000071</v>
      </c>
      <c r="J39" s="25">
        <f t="shared" si="3"/>
        <v>2</v>
      </c>
      <c r="K39" s="23">
        <f t="shared" si="3"/>
        <v>2.8000000000000007</v>
      </c>
      <c r="L39" s="26">
        <f t="shared" si="3"/>
        <v>-9.9999999999999645E-2</v>
      </c>
      <c r="M39" s="468">
        <f t="shared" si="3"/>
        <v>0.30000000000000071</v>
      </c>
      <c r="N39" s="20">
        <f t="shared" si="3"/>
        <v>0.70000000000000018</v>
      </c>
      <c r="O39" s="2" t="s">
        <v>21</v>
      </c>
    </row>
    <row r="40" spans="1:15" x14ac:dyDescent="0.25">
      <c r="A40" s="2" t="s">
        <v>104</v>
      </c>
      <c r="B40" s="16"/>
      <c r="C40" s="17">
        <v>-0.6</v>
      </c>
      <c r="D40" s="19">
        <v>0.5</v>
      </c>
      <c r="E40" s="20">
        <v>6.6</v>
      </c>
      <c r="F40" s="21">
        <v>9.3000000000000007</v>
      </c>
      <c r="G40" s="22">
        <v>13.1</v>
      </c>
      <c r="H40" s="23">
        <v>16.3</v>
      </c>
      <c r="I40" s="24">
        <v>18.100000000000001</v>
      </c>
      <c r="J40" s="25">
        <v>18.7</v>
      </c>
      <c r="K40" s="23">
        <v>16.3</v>
      </c>
      <c r="L40" s="26">
        <v>10</v>
      </c>
      <c r="M40" s="468">
        <v>6.1</v>
      </c>
      <c r="N40" s="20">
        <v>2.2000000000000002</v>
      </c>
      <c r="O40" s="2" t="s">
        <v>104</v>
      </c>
    </row>
    <row r="41" spans="1:15" x14ac:dyDescent="0.25">
      <c r="A41" s="2" t="s">
        <v>86</v>
      </c>
      <c r="B41" s="233"/>
      <c r="C41" s="17">
        <v>1963</v>
      </c>
      <c r="D41" s="19">
        <v>1956</v>
      </c>
      <c r="E41" s="20">
        <v>1970</v>
      </c>
      <c r="F41" s="21">
        <v>1986</v>
      </c>
      <c r="G41" s="22">
        <v>1984</v>
      </c>
      <c r="H41" s="23">
        <v>1991</v>
      </c>
      <c r="I41" s="24">
        <v>1965</v>
      </c>
      <c r="J41" s="25">
        <v>1963</v>
      </c>
      <c r="K41" s="23">
        <v>1986</v>
      </c>
      <c r="L41" s="26">
        <v>1974</v>
      </c>
      <c r="M41" s="468">
        <v>1993</v>
      </c>
      <c r="N41" s="20">
        <v>2010</v>
      </c>
      <c r="O41" s="2" t="s">
        <v>86</v>
      </c>
    </row>
    <row r="42" spans="1:15" x14ac:dyDescent="0.25">
      <c r="A42" s="2" t="s">
        <v>105</v>
      </c>
      <c r="B42" s="16"/>
      <c r="C42" s="17">
        <v>9.9</v>
      </c>
      <c r="D42" s="19">
        <v>11.9</v>
      </c>
      <c r="E42" s="20">
        <v>14.8</v>
      </c>
      <c r="F42" s="21">
        <v>16.8</v>
      </c>
      <c r="G42" s="22">
        <v>20.9</v>
      </c>
      <c r="H42" s="23">
        <v>23.9</v>
      </c>
      <c r="I42" s="24">
        <v>27.3</v>
      </c>
      <c r="J42" s="25">
        <v>27.9</v>
      </c>
      <c r="K42" s="23">
        <v>23.9</v>
      </c>
      <c r="L42" s="26">
        <v>18.100000000000001</v>
      </c>
      <c r="M42" s="468">
        <v>13.1</v>
      </c>
      <c r="N42" s="20">
        <v>12.3</v>
      </c>
      <c r="O42" s="2" t="s">
        <v>105</v>
      </c>
    </row>
    <row r="43" spans="1:15" x14ac:dyDescent="0.25">
      <c r="A43" s="2" t="s">
        <v>86</v>
      </c>
      <c r="B43" s="233"/>
      <c r="C43" s="17">
        <v>2007</v>
      </c>
      <c r="D43" s="19">
        <v>1990</v>
      </c>
      <c r="E43" s="20">
        <v>1948</v>
      </c>
      <c r="F43" s="21">
        <v>1949</v>
      </c>
      <c r="G43" s="22">
        <v>1947</v>
      </c>
      <c r="H43" s="23">
        <v>1976</v>
      </c>
      <c r="I43" s="24">
        <v>2006</v>
      </c>
      <c r="J43" s="25">
        <v>1947</v>
      </c>
      <c r="K43" s="23">
        <v>1959</v>
      </c>
      <c r="L43" s="26">
        <v>2001</v>
      </c>
      <c r="M43" s="468">
        <v>1994</v>
      </c>
      <c r="N43" s="20">
        <v>2015</v>
      </c>
      <c r="O43" s="2" t="s">
        <v>86</v>
      </c>
    </row>
    <row r="44" spans="1:15" x14ac:dyDescent="0.25">
      <c r="A44" s="3" t="s">
        <v>106</v>
      </c>
      <c r="B44" s="18">
        <f>MAX(C44:N44)</f>
        <v>35</v>
      </c>
      <c r="C44" s="5">
        <v>13.9</v>
      </c>
      <c r="D44" s="6">
        <v>12.6</v>
      </c>
      <c r="E44" s="7">
        <v>14</v>
      </c>
      <c r="F44" s="8">
        <v>20.3</v>
      </c>
      <c r="G44" s="9">
        <v>25.2</v>
      </c>
      <c r="H44" s="10">
        <v>27.7</v>
      </c>
      <c r="I44" s="11">
        <v>33.299999999999997</v>
      </c>
      <c r="J44" s="12">
        <v>35</v>
      </c>
      <c r="K44" s="10">
        <v>30.7</v>
      </c>
      <c r="L44" s="13">
        <v>18.7</v>
      </c>
      <c r="M44" s="469">
        <v>15.9</v>
      </c>
      <c r="N44" s="7">
        <v>12.6</v>
      </c>
      <c r="O44" s="3" t="s">
        <v>106</v>
      </c>
    </row>
    <row r="45" spans="1:15" x14ac:dyDescent="0.25">
      <c r="A45" s="36" t="s">
        <v>89</v>
      </c>
      <c r="B45" s="39"/>
      <c r="C45" s="40">
        <v>42394</v>
      </c>
      <c r="D45" s="41">
        <v>42406</v>
      </c>
      <c r="E45" s="42">
        <v>42455</v>
      </c>
      <c r="F45" s="43">
        <v>42463</v>
      </c>
      <c r="G45" s="44">
        <v>42498</v>
      </c>
      <c r="H45" s="45">
        <v>42543</v>
      </c>
      <c r="I45" s="46">
        <v>42570</v>
      </c>
      <c r="J45" s="47">
        <v>42606</v>
      </c>
      <c r="K45" s="45">
        <v>42629</v>
      </c>
      <c r="L45" s="48">
        <v>42644</v>
      </c>
      <c r="M45" s="470">
        <v>42675</v>
      </c>
      <c r="N45" s="42">
        <v>42713</v>
      </c>
      <c r="O45" s="36" t="s">
        <v>89</v>
      </c>
    </row>
    <row r="46" spans="1:15" x14ac:dyDescent="0.25">
      <c r="A46" s="2" t="s">
        <v>22</v>
      </c>
      <c r="B46" s="18">
        <v>37.799999999999997</v>
      </c>
      <c r="C46" s="17">
        <v>17.2</v>
      </c>
      <c r="D46" s="19">
        <v>19.899999999999999</v>
      </c>
      <c r="E46" s="20">
        <v>22.9</v>
      </c>
      <c r="F46" s="21">
        <v>29.3</v>
      </c>
      <c r="G46" s="22">
        <v>32.4</v>
      </c>
      <c r="H46" s="23">
        <v>35</v>
      </c>
      <c r="I46" s="24">
        <v>37.799999999999997</v>
      </c>
      <c r="J46" s="85">
        <v>37.299999999999997</v>
      </c>
      <c r="K46" s="23">
        <v>32.799999999999997</v>
      </c>
      <c r="L46" s="26">
        <v>27.8</v>
      </c>
      <c r="M46" s="468">
        <v>21.8</v>
      </c>
      <c r="N46" s="20">
        <v>16.100000000000001</v>
      </c>
      <c r="O46" s="2" t="s">
        <v>22</v>
      </c>
    </row>
    <row r="47" spans="1:15" x14ac:dyDescent="0.25">
      <c r="A47" s="2" t="s">
        <v>89</v>
      </c>
      <c r="B47" s="39">
        <v>19176</v>
      </c>
      <c r="C47" s="74">
        <v>13159</v>
      </c>
      <c r="D47" s="75">
        <v>18311</v>
      </c>
      <c r="E47" s="76">
        <v>19443</v>
      </c>
      <c r="F47" s="77">
        <v>18004</v>
      </c>
      <c r="G47" s="78">
        <v>19504</v>
      </c>
      <c r="H47" s="23">
        <v>1947</v>
      </c>
      <c r="I47" s="80">
        <v>19176</v>
      </c>
      <c r="J47" s="47">
        <v>37843</v>
      </c>
      <c r="K47" s="79">
        <v>18145</v>
      </c>
      <c r="L47" s="82">
        <v>40817</v>
      </c>
      <c r="M47" s="472">
        <v>10169</v>
      </c>
      <c r="N47" s="76">
        <v>36867</v>
      </c>
      <c r="O47" s="2" t="s">
        <v>89</v>
      </c>
    </row>
    <row r="48" spans="1:15" x14ac:dyDescent="0.25">
      <c r="A48" s="15" t="s">
        <v>114</v>
      </c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468"/>
      <c r="N48" s="15"/>
      <c r="O48" s="15" t="s">
        <v>114</v>
      </c>
    </row>
    <row r="49" spans="1:15" x14ac:dyDescent="0.25">
      <c r="A49" s="3" t="s">
        <v>115</v>
      </c>
      <c r="B49" s="4">
        <f>INT(SUM(C49:N49)*100/12)/100</f>
        <v>11.24</v>
      </c>
      <c r="C49" s="237">
        <f t="shared" ref="C49:N49" si="4">(C3+C26)/2</f>
        <v>5.51</v>
      </c>
      <c r="D49" s="238">
        <f t="shared" si="4"/>
        <v>5.4550000000000001</v>
      </c>
      <c r="E49" s="239">
        <f t="shared" si="4"/>
        <v>6.4899999999999993</v>
      </c>
      <c r="F49" s="240">
        <f t="shared" si="4"/>
        <v>9.120000000000001</v>
      </c>
      <c r="G49" s="241">
        <f t="shared" si="4"/>
        <v>13.685</v>
      </c>
      <c r="H49" s="242">
        <f t="shared" si="4"/>
        <v>16.55</v>
      </c>
      <c r="I49" s="243">
        <f t="shared" si="4"/>
        <v>18.399999999999999</v>
      </c>
      <c r="J49" s="244">
        <f t="shared" si="4"/>
        <v>19</v>
      </c>
      <c r="K49" s="242">
        <f t="shared" si="4"/>
        <v>18.05</v>
      </c>
      <c r="L49" s="245">
        <f t="shared" si="4"/>
        <v>11.3</v>
      </c>
      <c r="M49" s="475">
        <f t="shared" si="4"/>
        <v>6.9450000000000003</v>
      </c>
      <c r="N49" s="267">
        <f t="shared" si="4"/>
        <v>4.43</v>
      </c>
      <c r="O49" s="3" t="s">
        <v>115</v>
      </c>
    </row>
    <row r="50" spans="1:15" x14ac:dyDescent="0.25">
      <c r="A50" s="30" t="s">
        <v>116</v>
      </c>
      <c r="B50" s="18">
        <f>INT(SUM(C50:N50)*100/12)/100</f>
        <v>11.37</v>
      </c>
      <c r="C50" s="247">
        <f t="shared" ref="C50:N50" si="5">(C4+C27)/2</f>
        <v>4.5950000000000006</v>
      </c>
      <c r="D50" s="248">
        <f t="shared" si="5"/>
        <v>4.88</v>
      </c>
      <c r="E50" s="249">
        <f t="shared" si="5"/>
        <v>7.52</v>
      </c>
      <c r="F50" s="250">
        <f t="shared" si="5"/>
        <v>10.695</v>
      </c>
      <c r="G50" s="251">
        <f t="shared" si="5"/>
        <v>13.530000000000001</v>
      </c>
      <c r="H50" s="252">
        <f t="shared" si="5"/>
        <v>16.645</v>
      </c>
      <c r="I50" s="253">
        <f t="shared" si="5"/>
        <v>18.600000000000001</v>
      </c>
      <c r="J50" s="254">
        <f t="shared" si="5"/>
        <v>18.46</v>
      </c>
      <c r="K50" s="252">
        <f t="shared" si="5"/>
        <v>15.71</v>
      </c>
      <c r="L50" s="255">
        <f t="shared" si="5"/>
        <v>12.620000000000001</v>
      </c>
      <c r="M50" s="476">
        <f t="shared" si="5"/>
        <v>8.2850000000000001</v>
      </c>
      <c r="N50" s="249">
        <f t="shared" si="5"/>
        <v>4.9049999999999994</v>
      </c>
      <c r="O50" s="30" t="s">
        <v>116</v>
      </c>
    </row>
    <row r="51" spans="1:15" x14ac:dyDescent="0.25">
      <c r="A51" s="30" t="s">
        <v>21</v>
      </c>
      <c r="B51" s="18">
        <f t="shared" ref="B51:N51" si="6">B49-B50</f>
        <v>-0.12999999999999901</v>
      </c>
      <c r="C51" s="17">
        <f t="shared" si="6"/>
        <v>0.91499999999999915</v>
      </c>
      <c r="D51" s="19">
        <f t="shared" si="6"/>
        <v>0.57500000000000018</v>
      </c>
      <c r="E51" s="20">
        <f t="shared" si="6"/>
        <v>-1.0300000000000002</v>
      </c>
      <c r="F51" s="21">
        <f t="shared" si="6"/>
        <v>-1.5749999999999993</v>
      </c>
      <c r="G51" s="22">
        <f t="shared" si="6"/>
        <v>0.15499999999999936</v>
      </c>
      <c r="H51" s="23">
        <f t="shared" si="6"/>
        <v>-9.4999999999998863E-2</v>
      </c>
      <c r="I51" s="24">
        <f t="shared" si="6"/>
        <v>-0.20000000000000284</v>
      </c>
      <c r="J51" s="25">
        <f t="shared" si="6"/>
        <v>0.53999999999999915</v>
      </c>
      <c r="K51" s="23">
        <f t="shared" si="6"/>
        <v>2.34</v>
      </c>
      <c r="L51" s="26">
        <f t="shared" si="6"/>
        <v>-1.3200000000000003</v>
      </c>
      <c r="M51" s="468">
        <f t="shared" si="6"/>
        <v>-1.3399999999999999</v>
      </c>
      <c r="N51" s="20">
        <f t="shared" si="6"/>
        <v>-0.47499999999999964</v>
      </c>
      <c r="O51" s="30" t="s">
        <v>21</v>
      </c>
    </row>
    <row r="52" spans="1:15" x14ac:dyDescent="0.25">
      <c r="A52" s="30" t="s">
        <v>117</v>
      </c>
      <c r="B52" s="18">
        <v>10.11</v>
      </c>
      <c r="C52" s="17">
        <v>0.60499999999999998</v>
      </c>
      <c r="D52" s="19">
        <v>1.4850000000000001</v>
      </c>
      <c r="E52" s="20">
        <v>4.46</v>
      </c>
      <c r="F52" s="21">
        <v>8.34</v>
      </c>
      <c r="G52" s="22">
        <v>11.5</v>
      </c>
      <c r="H52" s="23">
        <v>15.45</v>
      </c>
      <c r="I52" s="24">
        <v>16.8</v>
      </c>
      <c r="J52" s="25">
        <v>17.350000000000001</v>
      </c>
      <c r="K52" s="23">
        <v>13.94</v>
      </c>
      <c r="L52" s="26">
        <v>8.9600000000000009</v>
      </c>
      <c r="M52" s="468">
        <v>6.7850000000000001</v>
      </c>
      <c r="N52" s="20">
        <v>-5.5E-2</v>
      </c>
      <c r="O52" s="30" t="s">
        <v>117</v>
      </c>
    </row>
    <row r="53" spans="1:15" x14ac:dyDescent="0.25">
      <c r="A53" s="30" t="s">
        <v>86</v>
      </c>
      <c r="B53" s="18">
        <v>2010</v>
      </c>
      <c r="C53" s="17">
        <v>2010</v>
      </c>
      <c r="D53" s="19">
        <v>2012</v>
      </c>
      <c r="E53" s="20">
        <v>2013</v>
      </c>
      <c r="F53" s="21">
        <v>2001</v>
      </c>
      <c r="G53" s="22">
        <v>2010</v>
      </c>
      <c r="H53" s="23">
        <v>2002</v>
      </c>
      <c r="I53" s="24">
        <v>2011</v>
      </c>
      <c r="J53" s="25">
        <v>2006</v>
      </c>
      <c r="K53" s="23">
        <v>2001</v>
      </c>
      <c r="L53" s="26">
        <v>2003</v>
      </c>
      <c r="M53" s="468">
        <v>2010</v>
      </c>
      <c r="N53" s="20">
        <v>2010</v>
      </c>
      <c r="O53" s="30" t="s">
        <v>86</v>
      </c>
    </row>
    <row r="54" spans="1:15" x14ac:dyDescent="0.25">
      <c r="A54" s="30" t="s">
        <v>118</v>
      </c>
      <c r="B54" s="18">
        <v>12.3</v>
      </c>
      <c r="C54" s="17">
        <v>7.88</v>
      </c>
      <c r="D54" s="19">
        <v>7.84</v>
      </c>
      <c r="E54" s="20">
        <v>9.4</v>
      </c>
      <c r="F54" s="21">
        <v>13.68</v>
      </c>
      <c r="G54" s="22">
        <v>16.3</v>
      </c>
      <c r="H54" s="23">
        <v>17.600000000000001</v>
      </c>
      <c r="I54" s="24">
        <v>22.1</v>
      </c>
      <c r="J54" s="25">
        <v>20.350000000000001</v>
      </c>
      <c r="K54" s="23">
        <v>18.850000000000001</v>
      </c>
      <c r="L54" s="26">
        <v>15.5</v>
      </c>
      <c r="M54" s="468">
        <v>10.54</v>
      </c>
      <c r="N54" s="20">
        <v>9.86</v>
      </c>
      <c r="O54" s="30" t="s">
        <v>118</v>
      </c>
    </row>
    <row r="55" spans="1:15" ht="15.75" thickBot="1" x14ac:dyDescent="0.3">
      <c r="A55" s="88" t="s">
        <v>86</v>
      </c>
      <c r="B55" s="89">
        <v>2014</v>
      </c>
      <c r="C55" s="90">
        <v>2007</v>
      </c>
      <c r="D55" s="91">
        <v>2002</v>
      </c>
      <c r="E55" s="92">
        <v>2014</v>
      </c>
      <c r="F55" s="93">
        <v>2011</v>
      </c>
      <c r="G55" s="94">
        <v>2008</v>
      </c>
      <c r="H55" s="95">
        <v>2005</v>
      </c>
      <c r="I55" s="96">
        <v>2006</v>
      </c>
      <c r="J55" s="97">
        <v>2003</v>
      </c>
      <c r="K55" s="95">
        <v>2006</v>
      </c>
      <c r="L55" s="98">
        <v>2005</v>
      </c>
      <c r="M55" s="477">
        <v>2015</v>
      </c>
      <c r="N55" s="92">
        <v>2015</v>
      </c>
      <c r="O55" s="88" t="s">
        <v>86</v>
      </c>
    </row>
    <row r="56" spans="1:15" ht="15.75" thickTop="1" x14ac:dyDescent="0.25">
      <c r="A56" s="100" t="s">
        <v>119</v>
      </c>
      <c r="B56" s="63">
        <f>INT(SUM(C56:N56)*100/12)/100</f>
        <v>11.23</v>
      </c>
      <c r="C56" s="257">
        <f t="shared" ref="C56:N56" si="7">(C14+C37)/2</f>
        <v>5.9</v>
      </c>
      <c r="D56" s="258">
        <f t="shared" si="7"/>
        <v>5.6499999999999995</v>
      </c>
      <c r="E56" s="259">
        <f t="shared" si="7"/>
        <v>6.45</v>
      </c>
      <c r="F56" s="260">
        <f t="shared" si="7"/>
        <v>9</v>
      </c>
      <c r="G56" s="261">
        <f t="shared" si="7"/>
        <v>13.549999999999999</v>
      </c>
      <c r="H56" s="262">
        <f t="shared" si="7"/>
        <v>16.049999999999997</v>
      </c>
      <c r="I56" s="263">
        <f t="shared" si="7"/>
        <v>18.05</v>
      </c>
      <c r="J56" s="264">
        <f t="shared" si="7"/>
        <v>18.850000000000001</v>
      </c>
      <c r="K56" s="262">
        <f t="shared" si="7"/>
        <v>18</v>
      </c>
      <c r="L56" s="265">
        <f t="shared" si="7"/>
        <v>11.25</v>
      </c>
      <c r="M56" s="478">
        <f t="shared" si="7"/>
        <v>7.3000000000000007</v>
      </c>
      <c r="N56" s="259">
        <f t="shared" si="7"/>
        <v>4.8</v>
      </c>
      <c r="O56" s="100" t="s">
        <v>119</v>
      </c>
    </row>
    <row r="57" spans="1:15" x14ac:dyDescent="0.25">
      <c r="A57" s="2" t="s">
        <v>120</v>
      </c>
      <c r="B57" s="18">
        <f>INT(SUM(C57:N57)*100/12)/100</f>
        <v>10.96</v>
      </c>
      <c r="C57" s="247">
        <f t="shared" ref="C57:N57" si="8">(C15+C38)/2</f>
        <v>4.0999999999999996</v>
      </c>
      <c r="D57" s="248">
        <f t="shared" si="8"/>
        <v>5.5</v>
      </c>
      <c r="E57" s="249">
        <f t="shared" si="8"/>
        <v>6.9499999999999993</v>
      </c>
      <c r="F57" s="250">
        <f t="shared" si="8"/>
        <v>10.45</v>
      </c>
      <c r="G57" s="251">
        <f t="shared" si="8"/>
        <v>13</v>
      </c>
      <c r="H57" s="252">
        <f t="shared" si="8"/>
        <v>15.5</v>
      </c>
      <c r="I57" s="253">
        <f t="shared" si="8"/>
        <v>16.7</v>
      </c>
      <c r="J57" s="254">
        <f t="shared" si="8"/>
        <v>17.450000000000003</v>
      </c>
      <c r="K57" s="252">
        <f t="shared" si="8"/>
        <v>15.95</v>
      </c>
      <c r="L57" s="255">
        <f t="shared" si="8"/>
        <v>12.3</v>
      </c>
      <c r="M57" s="476">
        <f t="shared" si="8"/>
        <v>7.85</v>
      </c>
      <c r="N57" s="249">
        <f t="shared" si="8"/>
        <v>5.8</v>
      </c>
      <c r="O57" s="2" t="s">
        <v>120</v>
      </c>
    </row>
    <row r="58" spans="1:15" x14ac:dyDescent="0.25">
      <c r="A58" s="30" t="s">
        <v>21</v>
      </c>
      <c r="B58" s="18">
        <f t="shared" ref="B58:N58" si="9">B56-B57</f>
        <v>0.26999999999999957</v>
      </c>
      <c r="C58" s="17">
        <f t="shared" si="9"/>
        <v>1.8000000000000007</v>
      </c>
      <c r="D58" s="19">
        <f t="shared" si="9"/>
        <v>0.14999999999999947</v>
      </c>
      <c r="E58" s="20">
        <f t="shared" si="9"/>
        <v>-0.49999999999999911</v>
      </c>
      <c r="F58" s="21">
        <f t="shared" si="9"/>
        <v>-1.4499999999999993</v>
      </c>
      <c r="G58" s="22">
        <f t="shared" si="9"/>
        <v>0.54999999999999893</v>
      </c>
      <c r="H58" s="23">
        <f t="shared" si="9"/>
        <v>0.54999999999999716</v>
      </c>
      <c r="I58" s="24">
        <f t="shared" si="9"/>
        <v>1.3500000000000014</v>
      </c>
      <c r="J58" s="25">
        <f t="shared" si="9"/>
        <v>1.3999999999999986</v>
      </c>
      <c r="K58" s="23">
        <f t="shared" si="9"/>
        <v>2.0500000000000007</v>
      </c>
      <c r="L58" s="26">
        <f t="shared" si="9"/>
        <v>-1.0500000000000007</v>
      </c>
      <c r="M58" s="468">
        <f t="shared" si="9"/>
        <v>-0.54999999999999893</v>
      </c>
      <c r="N58" s="20">
        <f t="shared" si="9"/>
        <v>-1</v>
      </c>
      <c r="O58" s="30" t="s">
        <v>21</v>
      </c>
    </row>
    <row r="59" spans="1:15" x14ac:dyDescent="0.25">
      <c r="A59" s="30" t="s">
        <v>117</v>
      </c>
      <c r="B59" s="16"/>
      <c r="C59" s="17">
        <v>-3.1</v>
      </c>
      <c r="D59" s="19">
        <v>-3.6</v>
      </c>
      <c r="E59" s="20">
        <v>3.4</v>
      </c>
      <c r="F59" s="21">
        <v>6.3</v>
      </c>
      <c r="G59" s="22">
        <v>9.6999999999999993</v>
      </c>
      <c r="H59" s="23">
        <v>12.5</v>
      </c>
      <c r="I59" s="24">
        <v>14.9</v>
      </c>
      <c r="J59" s="25">
        <v>14.9</v>
      </c>
      <c r="K59" s="23">
        <v>11.9</v>
      </c>
      <c r="L59" s="26">
        <v>7.6</v>
      </c>
      <c r="M59" s="468">
        <v>3.7</v>
      </c>
      <c r="N59" s="20">
        <v>-0.1</v>
      </c>
      <c r="O59" s="30" t="s">
        <v>117</v>
      </c>
    </row>
    <row r="60" spans="1:15" x14ac:dyDescent="0.25">
      <c r="A60" s="30" t="s">
        <v>86</v>
      </c>
      <c r="B60" s="16"/>
      <c r="C60" s="17">
        <v>1963</v>
      </c>
      <c r="D60" s="19">
        <v>1956</v>
      </c>
      <c r="E60" s="20">
        <v>1955</v>
      </c>
      <c r="F60" s="21">
        <v>1986</v>
      </c>
      <c r="G60" s="22">
        <v>1984</v>
      </c>
      <c r="H60" s="23">
        <v>1972</v>
      </c>
      <c r="I60" s="24" t="s">
        <v>99</v>
      </c>
      <c r="J60" s="25">
        <v>1956</v>
      </c>
      <c r="K60" s="23">
        <v>1986</v>
      </c>
      <c r="L60" s="26">
        <v>1974</v>
      </c>
      <c r="M60" s="468">
        <v>1993</v>
      </c>
      <c r="N60" s="20">
        <v>2010</v>
      </c>
      <c r="O60" s="30" t="s">
        <v>86</v>
      </c>
    </row>
    <row r="61" spans="1:15" x14ac:dyDescent="0.25">
      <c r="A61" s="30" t="s">
        <v>118</v>
      </c>
      <c r="B61" s="16"/>
      <c r="C61" s="17">
        <v>7.7</v>
      </c>
      <c r="D61" s="19">
        <v>8.6</v>
      </c>
      <c r="E61" s="20">
        <v>9.9</v>
      </c>
      <c r="F61" s="21">
        <v>12.65</v>
      </c>
      <c r="G61" s="22">
        <v>15.1</v>
      </c>
      <c r="H61" s="23">
        <v>17.8</v>
      </c>
      <c r="I61" s="24">
        <v>21.3</v>
      </c>
      <c r="J61" s="25">
        <v>21.1</v>
      </c>
      <c r="K61" s="23">
        <v>18.600000000000001</v>
      </c>
      <c r="L61" s="26">
        <v>15</v>
      </c>
      <c r="M61" s="468">
        <v>11.2</v>
      </c>
      <c r="N61" s="20">
        <v>10.15</v>
      </c>
      <c r="O61" s="30" t="s">
        <v>118</v>
      </c>
    </row>
    <row r="62" spans="1:15" x14ac:dyDescent="0.25">
      <c r="A62" s="88" t="s">
        <v>86</v>
      </c>
      <c r="B62" s="101"/>
      <c r="C62" s="90">
        <v>2007</v>
      </c>
      <c r="D62" s="91">
        <v>1990</v>
      </c>
      <c r="E62" s="92" t="s">
        <v>99</v>
      </c>
      <c r="F62" s="93">
        <v>2007</v>
      </c>
      <c r="G62" s="94">
        <v>1947</v>
      </c>
      <c r="H62" s="95">
        <v>1976</v>
      </c>
      <c r="I62" s="96">
        <v>2006</v>
      </c>
      <c r="J62" s="97">
        <v>1947</v>
      </c>
      <c r="K62" s="95">
        <v>1949</v>
      </c>
      <c r="L62" s="98">
        <v>2001</v>
      </c>
      <c r="M62" s="477">
        <v>1994</v>
      </c>
      <c r="N62" s="92">
        <v>2015</v>
      </c>
      <c r="O62" s="88" t="s">
        <v>86</v>
      </c>
    </row>
    <row r="63" spans="1:15" x14ac:dyDescent="0.25">
      <c r="A63" s="15" t="s">
        <v>121</v>
      </c>
      <c r="B63" s="16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468"/>
      <c r="N63" s="15"/>
      <c r="O63" s="15" t="s">
        <v>121</v>
      </c>
    </row>
    <row r="64" spans="1:15" x14ac:dyDescent="0.25">
      <c r="A64" s="279" t="s">
        <v>122</v>
      </c>
      <c r="B64" s="280">
        <f>SUM(C64:N64)</f>
        <v>50</v>
      </c>
      <c r="C64" s="281">
        <v>7</v>
      </c>
      <c r="D64" s="282">
        <v>11</v>
      </c>
      <c r="E64" s="283">
        <v>10</v>
      </c>
      <c r="F64" s="284">
        <v>4</v>
      </c>
      <c r="G64" s="285">
        <v>1</v>
      </c>
      <c r="H64" s="286">
        <v>0</v>
      </c>
      <c r="I64" s="287">
        <v>0</v>
      </c>
      <c r="J64" s="288">
        <v>0</v>
      </c>
      <c r="K64" s="286">
        <v>0</v>
      </c>
      <c r="L64" s="289">
        <v>0</v>
      </c>
      <c r="M64" s="474">
        <v>6</v>
      </c>
      <c r="N64" s="283">
        <v>11</v>
      </c>
      <c r="O64" s="279" t="s">
        <v>122</v>
      </c>
    </row>
    <row r="65" spans="1:15" x14ac:dyDescent="0.25">
      <c r="A65" s="291" t="s">
        <v>123</v>
      </c>
      <c r="B65" s="269">
        <f>SUM(C65:N65)</f>
        <v>47.41</v>
      </c>
      <c r="C65" s="292">
        <v>11.2</v>
      </c>
      <c r="D65" s="293">
        <v>10.47</v>
      </c>
      <c r="E65" s="294">
        <v>7.27</v>
      </c>
      <c r="F65" s="295">
        <v>3</v>
      </c>
      <c r="G65" s="296">
        <v>0.2</v>
      </c>
      <c r="H65" s="297">
        <v>0</v>
      </c>
      <c r="I65" s="298">
        <v>0</v>
      </c>
      <c r="J65" s="299">
        <v>0</v>
      </c>
      <c r="K65" s="297">
        <v>0</v>
      </c>
      <c r="L65" s="300">
        <v>1.07</v>
      </c>
      <c r="M65" s="467">
        <v>3.4</v>
      </c>
      <c r="N65" s="294">
        <v>10.8</v>
      </c>
      <c r="O65" s="291" t="s">
        <v>123</v>
      </c>
    </row>
    <row r="66" spans="1:15" x14ac:dyDescent="0.25">
      <c r="A66" s="2" t="s">
        <v>124</v>
      </c>
      <c r="B66" s="18">
        <v>77</v>
      </c>
      <c r="C66" s="17">
        <v>18</v>
      </c>
      <c r="D66" s="19">
        <v>18</v>
      </c>
      <c r="E66" s="20">
        <v>15</v>
      </c>
      <c r="F66" s="21">
        <v>9</v>
      </c>
      <c r="G66" s="22">
        <v>2</v>
      </c>
      <c r="H66" s="23">
        <v>0</v>
      </c>
      <c r="I66" s="24">
        <v>0</v>
      </c>
      <c r="J66" s="25">
        <v>0</v>
      </c>
      <c r="K66" s="23">
        <v>0</v>
      </c>
      <c r="L66" s="26">
        <v>7</v>
      </c>
      <c r="M66" s="468">
        <v>8</v>
      </c>
      <c r="N66" s="20">
        <v>25</v>
      </c>
      <c r="O66" s="2" t="s">
        <v>124</v>
      </c>
    </row>
    <row r="67" spans="1:15" x14ac:dyDescent="0.25">
      <c r="A67" s="2" t="s">
        <v>86</v>
      </c>
      <c r="B67" s="18">
        <v>2010</v>
      </c>
      <c r="C67" s="17">
        <v>2010</v>
      </c>
      <c r="D67" s="19">
        <v>2003</v>
      </c>
      <c r="E67" s="20">
        <v>2006</v>
      </c>
      <c r="F67" s="21">
        <v>2003</v>
      </c>
      <c r="G67" s="22">
        <v>2010</v>
      </c>
      <c r="H67" s="23"/>
      <c r="I67" s="24"/>
      <c r="J67" s="25"/>
      <c r="K67" s="23"/>
      <c r="L67" s="26">
        <v>2003</v>
      </c>
      <c r="M67" s="468">
        <v>2005</v>
      </c>
      <c r="N67" s="20">
        <v>2010</v>
      </c>
      <c r="O67" s="2" t="s">
        <v>86</v>
      </c>
    </row>
    <row r="68" spans="1:15" x14ac:dyDescent="0.25">
      <c r="A68" s="2" t="s">
        <v>125</v>
      </c>
      <c r="B68" s="18">
        <v>19</v>
      </c>
      <c r="C68" s="17">
        <v>2</v>
      </c>
      <c r="D68" s="19">
        <v>0</v>
      </c>
      <c r="E68" s="20">
        <v>2</v>
      </c>
      <c r="F68" s="21">
        <v>0</v>
      </c>
      <c r="G68" s="22">
        <v>0</v>
      </c>
      <c r="H68" s="23">
        <v>0</v>
      </c>
      <c r="I68" s="24">
        <v>0</v>
      </c>
      <c r="J68" s="25">
        <v>0</v>
      </c>
      <c r="K68" s="23">
        <v>0</v>
      </c>
      <c r="L68" s="26">
        <v>0</v>
      </c>
      <c r="M68" s="468">
        <v>0</v>
      </c>
      <c r="N68" s="20">
        <v>0</v>
      </c>
      <c r="O68" s="2" t="s">
        <v>125</v>
      </c>
    </row>
    <row r="69" spans="1:15" x14ac:dyDescent="0.25">
      <c r="A69" s="2" t="s">
        <v>126</v>
      </c>
      <c r="B69" s="18">
        <v>2014</v>
      </c>
      <c r="C69" s="17">
        <v>2014</v>
      </c>
      <c r="D69" s="19">
        <v>2014</v>
      </c>
      <c r="E69" s="20">
        <v>2012</v>
      </c>
      <c r="F69" s="21">
        <v>2011</v>
      </c>
      <c r="G69" s="22">
        <v>2015</v>
      </c>
      <c r="H69" s="23"/>
      <c r="I69" s="24"/>
      <c r="J69" s="25"/>
      <c r="K69" s="23"/>
      <c r="L69" s="26">
        <v>2016</v>
      </c>
      <c r="M69" s="468">
        <v>2014</v>
      </c>
      <c r="N69" s="20">
        <v>2015</v>
      </c>
      <c r="O69" s="2" t="s">
        <v>126</v>
      </c>
    </row>
    <row r="70" spans="1:15" x14ac:dyDescent="0.25">
      <c r="A70" s="2" t="s">
        <v>127</v>
      </c>
      <c r="B70" s="102">
        <v>42677</v>
      </c>
      <c r="C70" s="17"/>
      <c r="D70" s="19"/>
      <c r="E70" s="20"/>
      <c r="F70" s="21"/>
      <c r="G70" s="22"/>
      <c r="H70" s="23"/>
      <c r="I70" s="24"/>
      <c r="J70" s="25"/>
      <c r="K70" s="23"/>
      <c r="L70" s="26"/>
      <c r="M70" s="468"/>
      <c r="N70" s="20"/>
      <c r="O70" s="2"/>
    </row>
    <row r="71" spans="1:15" x14ac:dyDescent="0.25">
      <c r="A71" s="2" t="s">
        <v>128</v>
      </c>
      <c r="B71" s="39">
        <v>40101</v>
      </c>
      <c r="C71" s="17"/>
      <c r="D71" s="19"/>
      <c r="E71" s="20"/>
      <c r="F71" s="21"/>
      <c r="G71" s="22"/>
      <c r="H71" s="23"/>
      <c r="I71" s="24"/>
      <c r="J71" s="25"/>
      <c r="K71" s="23"/>
      <c r="L71" s="26"/>
      <c r="M71" s="468"/>
      <c r="N71" s="20"/>
      <c r="O71" s="2"/>
    </row>
    <row r="72" spans="1:15" x14ac:dyDescent="0.25">
      <c r="A72" s="2" t="s">
        <v>129</v>
      </c>
      <c r="B72" s="39">
        <v>41977</v>
      </c>
      <c r="C72" s="17"/>
      <c r="D72" s="19"/>
      <c r="E72" s="20"/>
      <c r="F72" s="21"/>
      <c r="G72" s="22"/>
      <c r="H72" s="23"/>
      <c r="I72" s="24"/>
      <c r="J72" s="25"/>
      <c r="K72" s="23"/>
      <c r="L72" s="26"/>
      <c r="M72" s="468"/>
      <c r="N72" s="20"/>
      <c r="O72" s="2"/>
    </row>
    <row r="73" spans="1:15" x14ac:dyDescent="0.25">
      <c r="A73" s="2" t="s">
        <v>130</v>
      </c>
      <c r="B73" s="102">
        <v>42491</v>
      </c>
      <c r="C73" s="17"/>
      <c r="D73" s="19"/>
      <c r="E73" s="20"/>
      <c r="F73" s="21"/>
      <c r="G73" s="22"/>
      <c r="H73" s="23"/>
      <c r="I73" s="24"/>
      <c r="J73" s="25"/>
      <c r="K73" s="23"/>
      <c r="L73" s="26"/>
      <c r="M73" s="468"/>
      <c r="N73" s="20"/>
      <c r="O73" s="2"/>
    </row>
    <row r="74" spans="1:15" x14ac:dyDescent="0.25">
      <c r="A74" s="2" t="s">
        <v>131</v>
      </c>
      <c r="B74" s="39">
        <v>40624</v>
      </c>
      <c r="C74" s="17"/>
      <c r="D74" s="19"/>
      <c r="E74" s="20"/>
      <c r="F74" s="21"/>
      <c r="G74" s="22"/>
      <c r="H74" s="23"/>
      <c r="I74" s="24"/>
      <c r="J74" s="25"/>
      <c r="K74" s="23"/>
      <c r="L74" s="26"/>
      <c r="M74" s="468"/>
      <c r="N74" s="20"/>
      <c r="O74" s="2"/>
    </row>
    <row r="75" spans="1:15" ht="15.75" thickBot="1" x14ac:dyDescent="0.3">
      <c r="A75" s="103" t="s">
        <v>132</v>
      </c>
      <c r="B75" s="104">
        <v>38490</v>
      </c>
      <c r="C75" s="105"/>
      <c r="D75" s="106"/>
      <c r="E75" s="107"/>
      <c r="F75" s="108"/>
      <c r="G75" s="109"/>
      <c r="H75" s="110"/>
      <c r="I75" s="111"/>
      <c r="J75" s="112"/>
      <c r="K75" s="110"/>
      <c r="L75" s="113"/>
      <c r="M75" s="479"/>
      <c r="N75" s="107"/>
      <c r="O75" s="103"/>
    </row>
    <row r="76" spans="1:15" ht="15.75" thickTop="1" x14ac:dyDescent="0.25">
      <c r="A76" s="62" t="s">
        <v>133</v>
      </c>
      <c r="B76" s="63">
        <f>SUM(C76:N76)</f>
        <v>21</v>
      </c>
      <c r="C76" s="64">
        <v>4</v>
      </c>
      <c r="D76" s="65">
        <v>4</v>
      </c>
      <c r="E76" s="66">
        <v>3</v>
      </c>
      <c r="F76" s="67">
        <v>0</v>
      </c>
      <c r="G76" s="68">
        <v>0</v>
      </c>
      <c r="H76" s="69">
        <v>0</v>
      </c>
      <c r="I76" s="70">
        <v>0</v>
      </c>
      <c r="J76" s="71">
        <v>0</v>
      </c>
      <c r="K76" s="69">
        <v>0</v>
      </c>
      <c r="L76" s="72">
        <v>0</v>
      </c>
      <c r="M76" s="480">
        <v>2</v>
      </c>
      <c r="N76" s="66">
        <v>8</v>
      </c>
      <c r="O76" s="62" t="s">
        <v>133</v>
      </c>
    </row>
    <row r="77" spans="1:15" x14ac:dyDescent="0.25">
      <c r="A77" s="115" t="s">
        <v>134</v>
      </c>
      <c r="B77" s="116">
        <f>SUM(C77:N77)</f>
        <v>49</v>
      </c>
      <c r="C77" s="117">
        <v>12</v>
      </c>
      <c r="D77" s="118">
        <v>11</v>
      </c>
      <c r="E77" s="119">
        <v>7</v>
      </c>
      <c r="F77" s="120">
        <v>3</v>
      </c>
      <c r="G77" s="121">
        <v>0</v>
      </c>
      <c r="H77" s="122">
        <v>0</v>
      </c>
      <c r="I77" s="123">
        <v>0</v>
      </c>
      <c r="J77" s="124">
        <v>0</v>
      </c>
      <c r="K77" s="122">
        <v>0</v>
      </c>
      <c r="L77" s="125">
        <v>1</v>
      </c>
      <c r="M77" s="481">
        <v>5</v>
      </c>
      <c r="N77" s="119">
        <v>10</v>
      </c>
      <c r="O77" s="115" t="s">
        <v>134</v>
      </c>
    </row>
    <row r="78" spans="1:15" x14ac:dyDescent="0.25">
      <c r="A78" s="2" t="s">
        <v>124</v>
      </c>
      <c r="B78" s="127"/>
      <c r="C78" s="17">
        <v>28</v>
      </c>
      <c r="D78" s="19">
        <v>27</v>
      </c>
      <c r="E78" s="20">
        <v>23</v>
      </c>
      <c r="F78" s="21">
        <v>9</v>
      </c>
      <c r="G78" s="22">
        <v>2</v>
      </c>
      <c r="H78" s="23">
        <v>0</v>
      </c>
      <c r="I78" s="24">
        <v>0</v>
      </c>
      <c r="J78" s="25">
        <v>0</v>
      </c>
      <c r="K78" s="23">
        <v>0</v>
      </c>
      <c r="L78" s="26">
        <v>5</v>
      </c>
      <c r="M78" s="468">
        <v>15</v>
      </c>
      <c r="N78" s="20">
        <v>23</v>
      </c>
      <c r="O78" s="2" t="s">
        <v>124</v>
      </c>
    </row>
    <row r="79" spans="1:15" x14ac:dyDescent="0.25">
      <c r="A79" s="2" t="s">
        <v>86</v>
      </c>
      <c r="B79" s="127"/>
      <c r="C79" s="17" t="s">
        <v>99</v>
      </c>
      <c r="D79" s="19">
        <v>1956</v>
      </c>
      <c r="E79" s="20">
        <v>1955</v>
      </c>
      <c r="F79" s="21">
        <v>1956</v>
      </c>
      <c r="G79" s="22">
        <v>1962</v>
      </c>
      <c r="H79" s="23"/>
      <c r="I79" s="24"/>
      <c r="J79" s="25"/>
      <c r="K79" s="23"/>
      <c r="L79" s="26">
        <v>1997</v>
      </c>
      <c r="M79" s="468">
        <v>1985</v>
      </c>
      <c r="N79" s="20">
        <v>1963</v>
      </c>
      <c r="O79" s="2" t="s">
        <v>86</v>
      </c>
    </row>
    <row r="80" spans="1:15" x14ac:dyDescent="0.25">
      <c r="A80" s="2" t="s">
        <v>125</v>
      </c>
      <c r="B80" s="127"/>
      <c r="C80" s="17">
        <v>0</v>
      </c>
      <c r="D80" s="19">
        <v>0</v>
      </c>
      <c r="E80" s="20">
        <v>0</v>
      </c>
      <c r="F80" s="21">
        <v>0</v>
      </c>
      <c r="G80" s="22">
        <v>0</v>
      </c>
      <c r="H80" s="23">
        <v>0</v>
      </c>
      <c r="I80" s="24">
        <v>0</v>
      </c>
      <c r="J80" s="25">
        <v>0</v>
      </c>
      <c r="K80" s="23">
        <v>0</v>
      </c>
      <c r="L80" s="26">
        <v>0</v>
      </c>
      <c r="M80" s="468">
        <v>0</v>
      </c>
      <c r="N80" s="20">
        <v>0</v>
      </c>
      <c r="O80" s="2" t="s">
        <v>125</v>
      </c>
    </row>
    <row r="81" spans="1:15" x14ac:dyDescent="0.25">
      <c r="A81" s="128" t="s">
        <v>126</v>
      </c>
      <c r="B81" s="127"/>
      <c r="C81" s="90" t="s">
        <v>99</v>
      </c>
      <c r="D81" s="91">
        <v>2014</v>
      </c>
      <c r="E81" s="92">
        <v>2007</v>
      </c>
      <c r="F81" s="93">
        <v>2007</v>
      </c>
      <c r="G81" s="94">
        <v>2015</v>
      </c>
      <c r="H81" s="95"/>
      <c r="I81" s="96"/>
      <c r="J81" s="97"/>
      <c r="K81" s="95"/>
      <c r="L81" s="98">
        <v>2016</v>
      </c>
      <c r="M81" s="477">
        <v>2014</v>
      </c>
      <c r="N81" s="92">
        <v>2015</v>
      </c>
      <c r="O81" s="128" t="s">
        <v>126</v>
      </c>
    </row>
    <row r="82" spans="1:15" x14ac:dyDescent="0.25">
      <c r="A82" s="15" t="s">
        <v>135</v>
      </c>
      <c r="B82" s="16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468"/>
      <c r="N82" s="15"/>
      <c r="O82" s="15" t="s">
        <v>135</v>
      </c>
    </row>
    <row r="83" spans="1:15" x14ac:dyDescent="0.25">
      <c r="A83" s="279" t="s">
        <v>136</v>
      </c>
      <c r="B83" s="280">
        <f>SUM(C83:N83)</f>
        <v>3</v>
      </c>
      <c r="C83" s="281">
        <v>2</v>
      </c>
      <c r="D83" s="282">
        <v>0</v>
      </c>
      <c r="E83" s="283">
        <v>0</v>
      </c>
      <c r="F83" s="284">
        <v>0</v>
      </c>
      <c r="G83" s="285">
        <v>0</v>
      </c>
      <c r="H83" s="286">
        <v>0</v>
      </c>
      <c r="I83" s="287">
        <v>0</v>
      </c>
      <c r="J83" s="288">
        <v>0</v>
      </c>
      <c r="K83" s="286">
        <v>0</v>
      </c>
      <c r="L83" s="289">
        <v>0</v>
      </c>
      <c r="M83" s="474">
        <v>1</v>
      </c>
      <c r="N83" s="283">
        <v>0</v>
      </c>
      <c r="O83" s="279" t="s">
        <v>136</v>
      </c>
    </row>
    <row r="84" spans="1:15" x14ac:dyDescent="0.25">
      <c r="A84" s="291" t="s">
        <v>137</v>
      </c>
      <c r="B84" s="269">
        <f>SUM(C84:N84)</f>
        <v>6.66</v>
      </c>
      <c r="C84" s="292">
        <v>2.5299999999999998</v>
      </c>
      <c r="D84" s="293">
        <v>1.73</v>
      </c>
      <c r="E84" s="294">
        <v>0.53</v>
      </c>
      <c r="F84" s="295">
        <v>7.0000000000000007E-2</v>
      </c>
      <c r="G84" s="296">
        <v>0</v>
      </c>
      <c r="H84" s="297">
        <v>0</v>
      </c>
      <c r="I84" s="298">
        <v>0</v>
      </c>
      <c r="J84" s="299">
        <v>0</v>
      </c>
      <c r="K84" s="297">
        <v>0</v>
      </c>
      <c r="L84" s="300">
        <v>0.13</v>
      </c>
      <c r="M84" s="467">
        <v>7.0000000000000007E-2</v>
      </c>
      <c r="N84" s="294">
        <v>1.6</v>
      </c>
      <c r="O84" s="291" t="s">
        <v>137</v>
      </c>
    </row>
    <row r="85" spans="1:15" x14ac:dyDescent="0.25">
      <c r="A85" s="2" t="s">
        <v>138</v>
      </c>
      <c r="B85" s="18">
        <v>23</v>
      </c>
      <c r="C85" s="17">
        <v>9</v>
      </c>
      <c r="D85" s="19">
        <v>12</v>
      </c>
      <c r="E85" s="20">
        <v>5</v>
      </c>
      <c r="F85" s="21">
        <v>1</v>
      </c>
      <c r="G85" s="22">
        <v>0</v>
      </c>
      <c r="H85" s="23">
        <v>0</v>
      </c>
      <c r="I85" s="24">
        <v>0</v>
      </c>
      <c r="J85" s="25">
        <v>0</v>
      </c>
      <c r="K85" s="23">
        <v>0</v>
      </c>
      <c r="L85" s="26">
        <v>2</v>
      </c>
      <c r="M85" s="468">
        <v>1</v>
      </c>
      <c r="N85" s="20">
        <v>9</v>
      </c>
      <c r="O85" s="2" t="s">
        <v>138</v>
      </c>
    </row>
    <row r="86" spans="1:15" x14ac:dyDescent="0.25">
      <c r="A86" s="2" t="s">
        <v>86</v>
      </c>
      <c r="B86" s="18">
        <v>2010</v>
      </c>
      <c r="C86" s="17">
        <v>2010</v>
      </c>
      <c r="D86" s="19">
        <v>2012</v>
      </c>
      <c r="E86" s="20">
        <v>2005</v>
      </c>
      <c r="F86" s="21">
        <v>2003</v>
      </c>
      <c r="G86" s="22"/>
      <c r="H86" s="23"/>
      <c r="I86" s="24"/>
      <c r="J86" s="25"/>
      <c r="K86" s="23"/>
      <c r="L86" s="26">
        <v>2003</v>
      </c>
      <c r="M86" s="468">
        <v>2016</v>
      </c>
      <c r="N86" s="20">
        <v>2010</v>
      </c>
      <c r="O86" s="2" t="s">
        <v>86</v>
      </c>
    </row>
    <row r="87" spans="1:15" x14ac:dyDescent="0.25">
      <c r="A87" s="2" t="s">
        <v>139</v>
      </c>
      <c r="B87" s="18">
        <v>0</v>
      </c>
      <c r="C87" s="17">
        <v>0</v>
      </c>
      <c r="D87" s="19">
        <v>0</v>
      </c>
      <c r="E87" s="20">
        <v>0</v>
      </c>
      <c r="F87" s="21">
        <v>0</v>
      </c>
      <c r="G87" s="22">
        <v>0</v>
      </c>
      <c r="H87" s="23">
        <v>0</v>
      </c>
      <c r="I87" s="24">
        <v>0</v>
      </c>
      <c r="J87" s="25">
        <v>0</v>
      </c>
      <c r="K87" s="23">
        <v>0</v>
      </c>
      <c r="L87" s="26">
        <v>0</v>
      </c>
      <c r="M87" s="468">
        <v>0</v>
      </c>
      <c r="N87" s="20">
        <v>0</v>
      </c>
      <c r="O87" s="2" t="s">
        <v>139</v>
      </c>
    </row>
    <row r="88" spans="1:15" ht="15.75" thickBot="1" x14ac:dyDescent="0.3">
      <c r="A88" s="128" t="s">
        <v>126</v>
      </c>
      <c r="B88" s="89">
        <v>2015</v>
      </c>
      <c r="C88" s="90">
        <v>2015</v>
      </c>
      <c r="D88" s="91">
        <v>2016</v>
      </c>
      <c r="E88" s="92">
        <v>2016</v>
      </c>
      <c r="F88" s="93">
        <v>2015</v>
      </c>
      <c r="G88" s="94"/>
      <c r="H88" s="95"/>
      <c r="I88" s="96"/>
      <c r="J88" s="97"/>
      <c r="K88" s="95"/>
      <c r="L88" s="98">
        <v>2016</v>
      </c>
      <c r="M88" s="477">
        <v>2015</v>
      </c>
      <c r="N88" s="92">
        <v>2015</v>
      </c>
      <c r="O88" s="128" t="s">
        <v>126</v>
      </c>
    </row>
    <row r="89" spans="1:15" ht="15.75" thickTop="1" x14ac:dyDescent="0.25">
      <c r="A89" s="129" t="s">
        <v>140</v>
      </c>
      <c r="B89" s="130">
        <f>SUM(C89:N89)</f>
        <v>7</v>
      </c>
      <c r="C89" s="215">
        <v>3</v>
      </c>
      <c r="D89" s="216">
        <v>2</v>
      </c>
      <c r="E89" s="217">
        <v>0</v>
      </c>
      <c r="F89" s="218">
        <v>0</v>
      </c>
      <c r="G89" s="135">
        <v>0</v>
      </c>
      <c r="H89" s="136">
        <v>0</v>
      </c>
      <c r="I89" s="137">
        <v>0</v>
      </c>
      <c r="J89" s="138">
        <v>0</v>
      </c>
      <c r="K89" s="136">
        <v>0</v>
      </c>
      <c r="L89" s="139">
        <v>0</v>
      </c>
      <c r="M89" s="465">
        <v>0</v>
      </c>
      <c r="N89" s="133">
        <v>2</v>
      </c>
      <c r="O89" s="129" t="s">
        <v>140</v>
      </c>
    </row>
    <row r="90" spans="1:15" x14ac:dyDescent="0.25">
      <c r="A90" s="15" t="s">
        <v>141</v>
      </c>
      <c r="B90" s="16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468"/>
      <c r="N90" s="15"/>
      <c r="O90" s="15" t="s">
        <v>141</v>
      </c>
    </row>
    <row r="91" spans="1:15" x14ac:dyDescent="0.25">
      <c r="A91" s="279" t="s">
        <v>142</v>
      </c>
      <c r="B91" s="280">
        <f>SUM(C91:N91)</f>
        <v>0</v>
      </c>
      <c r="C91" s="281">
        <v>0</v>
      </c>
      <c r="D91" s="282">
        <v>0</v>
      </c>
      <c r="E91" s="283">
        <v>0</v>
      </c>
      <c r="F91" s="284">
        <v>0</v>
      </c>
      <c r="G91" s="285">
        <v>0</v>
      </c>
      <c r="H91" s="286">
        <v>0</v>
      </c>
      <c r="I91" s="287">
        <v>0</v>
      </c>
      <c r="J91" s="288">
        <v>0</v>
      </c>
      <c r="K91" s="286">
        <v>0</v>
      </c>
      <c r="L91" s="289">
        <v>0</v>
      </c>
      <c r="M91" s="474">
        <v>0</v>
      </c>
      <c r="N91" s="283">
        <v>0</v>
      </c>
      <c r="O91" s="279" t="s">
        <v>142</v>
      </c>
    </row>
    <row r="92" spans="1:15" x14ac:dyDescent="0.25">
      <c r="A92" s="291" t="s">
        <v>143</v>
      </c>
      <c r="B92" s="269">
        <f>SUM(C92:N92)</f>
        <v>1.2000000000000002</v>
      </c>
      <c r="C92" s="292">
        <v>0.53</v>
      </c>
      <c r="D92" s="293">
        <v>0.53</v>
      </c>
      <c r="E92" s="294">
        <v>7.0000000000000007E-2</v>
      </c>
      <c r="F92" s="295">
        <v>0</v>
      </c>
      <c r="G92" s="296">
        <v>0</v>
      </c>
      <c r="H92" s="297">
        <v>0</v>
      </c>
      <c r="I92" s="298">
        <v>0</v>
      </c>
      <c r="J92" s="299">
        <v>0</v>
      </c>
      <c r="K92" s="297">
        <v>0</v>
      </c>
      <c r="L92" s="300">
        <v>0</v>
      </c>
      <c r="M92" s="467">
        <v>0</v>
      </c>
      <c r="N92" s="294">
        <v>7.0000000000000007E-2</v>
      </c>
      <c r="O92" s="291" t="s">
        <v>143</v>
      </c>
    </row>
    <row r="93" spans="1:15" x14ac:dyDescent="0.25">
      <c r="A93" s="2" t="s">
        <v>144</v>
      </c>
      <c r="B93" s="18">
        <v>9</v>
      </c>
      <c r="C93" s="17">
        <v>4</v>
      </c>
      <c r="D93" s="19">
        <v>9</v>
      </c>
      <c r="E93" s="20">
        <v>1</v>
      </c>
      <c r="F93" s="21">
        <v>0</v>
      </c>
      <c r="G93" s="22">
        <v>0</v>
      </c>
      <c r="H93" s="23">
        <v>0</v>
      </c>
      <c r="I93" s="24">
        <v>0</v>
      </c>
      <c r="J93" s="25">
        <v>0</v>
      </c>
      <c r="K93" s="23">
        <v>0</v>
      </c>
      <c r="L93" s="26">
        <v>0</v>
      </c>
      <c r="M93" s="468">
        <v>0</v>
      </c>
      <c r="N93" s="20">
        <v>1</v>
      </c>
      <c r="O93" s="2" t="s">
        <v>144</v>
      </c>
    </row>
    <row r="94" spans="1:15" x14ac:dyDescent="0.25">
      <c r="A94" s="2" t="s">
        <v>86</v>
      </c>
      <c r="B94" s="18">
        <v>2012</v>
      </c>
      <c r="C94" s="17">
        <v>2009</v>
      </c>
      <c r="D94" s="19">
        <v>2012</v>
      </c>
      <c r="E94" s="20">
        <v>2005</v>
      </c>
      <c r="F94" s="21"/>
      <c r="G94" s="22"/>
      <c r="H94" s="23"/>
      <c r="I94" s="24"/>
      <c r="J94" s="25"/>
      <c r="K94" s="23"/>
      <c r="L94" s="26"/>
      <c r="M94" s="468"/>
      <c r="N94" s="20">
        <v>2010</v>
      </c>
      <c r="O94" s="2" t="s">
        <v>86</v>
      </c>
    </row>
    <row r="95" spans="1:15" x14ac:dyDescent="0.25">
      <c r="A95" s="2" t="s">
        <v>145</v>
      </c>
      <c r="B95" s="18">
        <v>0</v>
      </c>
      <c r="C95" s="17">
        <v>0</v>
      </c>
      <c r="D95" s="19">
        <v>0</v>
      </c>
      <c r="E95" s="20">
        <v>0</v>
      </c>
      <c r="F95" s="21">
        <v>0</v>
      </c>
      <c r="G95" s="22">
        <v>0</v>
      </c>
      <c r="H95" s="23">
        <v>0</v>
      </c>
      <c r="I95" s="24">
        <v>0</v>
      </c>
      <c r="J95" s="25">
        <v>0</v>
      </c>
      <c r="K95" s="23">
        <v>0</v>
      </c>
      <c r="L95" s="26">
        <v>0</v>
      </c>
      <c r="M95" s="468">
        <v>0</v>
      </c>
      <c r="N95" s="20">
        <v>0</v>
      </c>
      <c r="O95" s="2" t="s">
        <v>145</v>
      </c>
    </row>
    <row r="96" spans="1:15" ht="15.75" thickBot="1" x14ac:dyDescent="0.3">
      <c r="A96" s="128" t="s">
        <v>126</v>
      </c>
      <c r="B96" s="89">
        <v>2015</v>
      </c>
      <c r="C96" s="90">
        <v>2015</v>
      </c>
      <c r="D96" s="91">
        <v>2016</v>
      </c>
      <c r="E96" s="92">
        <v>2016</v>
      </c>
      <c r="F96" s="93"/>
      <c r="G96" s="94"/>
      <c r="H96" s="95"/>
      <c r="I96" s="96"/>
      <c r="J96" s="97"/>
      <c r="K96" s="95"/>
      <c r="L96" s="98"/>
      <c r="M96" s="477"/>
      <c r="N96" s="92">
        <v>2015</v>
      </c>
      <c r="O96" s="128" t="s">
        <v>126</v>
      </c>
    </row>
    <row r="97" spans="1:15" ht="15.75" thickTop="1" x14ac:dyDescent="0.25">
      <c r="A97" s="129" t="s">
        <v>146</v>
      </c>
      <c r="B97" s="130">
        <v>1</v>
      </c>
      <c r="C97" s="131">
        <v>1</v>
      </c>
      <c r="D97" s="132">
        <v>0</v>
      </c>
      <c r="E97" s="133">
        <v>0</v>
      </c>
      <c r="F97" s="134">
        <v>0</v>
      </c>
      <c r="G97" s="135">
        <v>0</v>
      </c>
      <c r="H97" s="136">
        <v>0</v>
      </c>
      <c r="I97" s="137">
        <v>0</v>
      </c>
      <c r="J97" s="138">
        <v>0</v>
      </c>
      <c r="K97" s="136">
        <v>0</v>
      </c>
      <c r="L97" s="225">
        <v>0</v>
      </c>
      <c r="M97" s="465">
        <v>0</v>
      </c>
      <c r="N97" s="133">
        <v>0</v>
      </c>
      <c r="O97" s="129" t="s">
        <v>147</v>
      </c>
    </row>
    <row r="98" spans="1:15" x14ac:dyDescent="0.25">
      <c r="A98" s="15" t="s">
        <v>148</v>
      </c>
      <c r="B98" s="16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468"/>
      <c r="N98" s="15"/>
      <c r="O98" s="15" t="s">
        <v>148</v>
      </c>
    </row>
    <row r="99" spans="1:15" x14ac:dyDescent="0.25">
      <c r="A99" s="279" t="s">
        <v>149</v>
      </c>
      <c r="B99" s="280">
        <f>SUM(C99:N99)</f>
        <v>1</v>
      </c>
      <c r="C99" s="281">
        <v>1</v>
      </c>
      <c r="D99" s="282">
        <v>0</v>
      </c>
      <c r="E99" s="283">
        <v>0</v>
      </c>
      <c r="F99" s="284">
        <v>0</v>
      </c>
      <c r="G99" s="285">
        <v>0</v>
      </c>
      <c r="H99" s="286">
        <v>0</v>
      </c>
      <c r="I99" s="287">
        <v>0</v>
      </c>
      <c r="J99" s="288">
        <v>0</v>
      </c>
      <c r="K99" s="286">
        <v>0</v>
      </c>
      <c r="L99" s="289">
        <v>0</v>
      </c>
      <c r="M99" s="474">
        <v>0</v>
      </c>
      <c r="N99" s="283">
        <v>0</v>
      </c>
      <c r="O99" s="279" t="s">
        <v>149</v>
      </c>
    </row>
    <row r="100" spans="1:15" x14ac:dyDescent="0.25">
      <c r="A100" s="291" t="s">
        <v>150</v>
      </c>
      <c r="B100" s="269">
        <f>SUM(C100:N100)</f>
        <v>2.0900000000000003</v>
      </c>
      <c r="C100" s="292">
        <v>1.05</v>
      </c>
      <c r="D100" s="293">
        <v>0.67</v>
      </c>
      <c r="E100" s="294">
        <v>0</v>
      </c>
      <c r="F100" s="295">
        <v>0</v>
      </c>
      <c r="G100" s="296">
        <v>0</v>
      </c>
      <c r="H100" s="297">
        <v>0</v>
      </c>
      <c r="I100" s="298">
        <v>0</v>
      </c>
      <c r="J100" s="299">
        <v>0</v>
      </c>
      <c r="K100" s="297">
        <v>0</v>
      </c>
      <c r="L100" s="300">
        <v>0</v>
      </c>
      <c r="M100" s="467">
        <v>0</v>
      </c>
      <c r="N100" s="294">
        <v>0.37</v>
      </c>
      <c r="O100" s="291" t="s">
        <v>150</v>
      </c>
    </row>
    <row r="101" spans="1:15" x14ac:dyDescent="0.25">
      <c r="A101" s="2" t="s">
        <v>151</v>
      </c>
      <c r="B101" s="18">
        <v>10</v>
      </c>
      <c r="C101" s="17">
        <v>6</v>
      </c>
      <c r="D101" s="19">
        <v>10</v>
      </c>
      <c r="E101" s="20">
        <v>0</v>
      </c>
      <c r="F101" s="21">
        <v>0</v>
      </c>
      <c r="G101" s="22">
        <v>0</v>
      </c>
      <c r="H101" s="23">
        <v>0</v>
      </c>
      <c r="I101" s="24">
        <v>0</v>
      </c>
      <c r="J101" s="25">
        <v>0</v>
      </c>
      <c r="K101" s="23">
        <v>0</v>
      </c>
      <c r="L101" s="26">
        <v>0</v>
      </c>
      <c r="M101" s="468">
        <v>1</v>
      </c>
      <c r="N101" s="20">
        <v>3</v>
      </c>
      <c r="O101" s="2" t="s">
        <v>151</v>
      </c>
    </row>
    <row r="102" spans="1:15" x14ac:dyDescent="0.25">
      <c r="A102" s="2" t="s">
        <v>126</v>
      </c>
      <c r="B102" s="18">
        <v>2010</v>
      </c>
      <c r="C102" s="17">
        <v>2010</v>
      </c>
      <c r="D102" s="19">
        <v>2012</v>
      </c>
      <c r="E102" s="20"/>
      <c r="F102" s="21"/>
      <c r="G102" s="22"/>
      <c r="H102" s="23"/>
      <c r="I102" s="24"/>
      <c r="J102" s="25"/>
      <c r="K102" s="23"/>
      <c r="L102" s="26"/>
      <c r="M102" s="468">
        <v>2010</v>
      </c>
      <c r="N102" s="20">
        <v>2010</v>
      </c>
      <c r="O102" s="2" t="s">
        <v>126</v>
      </c>
    </row>
    <row r="103" spans="1:15" x14ac:dyDescent="0.25">
      <c r="A103" s="2" t="s">
        <v>152</v>
      </c>
      <c r="B103" s="18">
        <v>0</v>
      </c>
      <c r="C103" s="17">
        <v>0</v>
      </c>
      <c r="D103" s="19">
        <v>0</v>
      </c>
      <c r="E103" s="20">
        <v>0</v>
      </c>
      <c r="F103" s="21">
        <v>0</v>
      </c>
      <c r="G103" s="22">
        <v>0</v>
      </c>
      <c r="H103" s="23">
        <v>0</v>
      </c>
      <c r="I103" s="24">
        <v>0</v>
      </c>
      <c r="J103" s="25">
        <v>0</v>
      </c>
      <c r="K103" s="23">
        <v>0</v>
      </c>
      <c r="L103" s="26">
        <v>0</v>
      </c>
      <c r="M103" s="468">
        <v>0</v>
      </c>
      <c r="N103" s="20">
        <v>0</v>
      </c>
      <c r="O103" s="2" t="s">
        <v>152</v>
      </c>
    </row>
    <row r="104" spans="1:15" ht="15.75" thickBot="1" x14ac:dyDescent="0.3">
      <c r="A104" s="128" t="s">
        <v>126</v>
      </c>
      <c r="B104" s="89">
        <v>2015</v>
      </c>
      <c r="C104" s="90">
        <v>2015</v>
      </c>
      <c r="D104" s="91">
        <v>2016</v>
      </c>
      <c r="E104" s="92"/>
      <c r="F104" s="93"/>
      <c r="G104" s="94"/>
      <c r="H104" s="95"/>
      <c r="I104" s="96"/>
      <c r="J104" s="97"/>
      <c r="K104" s="95"/>
      <c r="L104" s="98"/>
      <c r="M104" s="477">
        <v>2015</v>
      </c>
      <c r="N104" s="92">
        <v>2015</v>
      </c>
      <c r="O104" s="128" t="s">
        <v>126</v>
      </c>
    </row>
    <row r="105" spans="1:15" ht="15.75" thickTop="1" x14ac:dyDescent="0.25">
      <c r="A105" s="62" t="s">
        <v>153</v>
      </c>
      <c r="B105" s="63">
        <f>SUM(C105:N105)</f>
        <v>3</v>
      </c>
      <c r="C105" s="64">
        <v>1</v>
      </c>
      <c r="D105" s="65">
        <v>0</v>
      </c>
      <c r="E105" s="66">
        <v>0</v>
      </c>
      <c r="F105" s="67">
        <v>0</v>
      </c>
      <c r="G105" s="235">
        <v>0</v>
      </c>
      <c r="H105" s="69">
        <v>0</v>
      </c>
      <c r="I105" s="70">
        <v>0</v>
      </c>
      <c r="J105" s="71">
        <v>0</v>
      </c>
      <c r="K105" s="69">
        <v>0</v>
      </c>
      <c r="L105" s="72">
        <v>0</v>
      </c>
      <c r="M105" s="480">
        <v>0</v>
      </c>
      <c r="N105" s="66">
        <v>2</v>
      </c>
      <c r="O105" s="62" t="s">
        <v>153</v>
      </c>
    </row>
    <row r="106" spans="1:15" x14ac:dyDescent="0.25">
      <c r="A106" s="2" t="s">
        <v>150</v>
      </c>
      <c r="B106" s="18">
        <f>SUM(C106:N106)</f>
        <v>7</v>
      </c>
      <c r="C106" s="17">
        <v>3</v>
      </c>
      <c r="D106" s="19">
        <v>2</v>
      </c>
      <c r="E106" s="20">
        <v>0</v>
      </c>
      <c r="F106" s="21">
        <v>0</v>
      </c>
      <c r="G106" s="22">
        <v>0</v>
      </c>
      <c r="H106" s="23">
        <v>0</v>
      </c>
      <c r="I106" s="24">
        <v>0</v>
      </c>
      <c r="J106" s="25">
        <v>0</v>
      </c>
      <c r="K106" s="23">
        <v>0</v>
      </c>
      <c r="L106" s="26">
        <v>0</v>
      </c>
      <c r="M106" s="468">
        <v>0</v>
      </c>
      <c r="N106" s="20">
        <v>2</v>
      </c>
      <c r="O106" s="2" t="s">
        <v>150</v>
      </c>
    </row>
    <row r="107" spans="1:15" x14ac:dyDescent="0.25">
      <c r="A107" s="2" t="s">
        <v>151</v>
      </c>
      <c r="B107" s="16"/>
      <c r="C107" s="17">
        <v>16</v>
      </c>
      <c r="D107" s="19">
        <v>14</v>
      </c>
      <c r="E107" s="20">
        <v>4</v>
      </c>
      <c r="F107" s="21">
        <v>0</v>
      </c>
      <c r="G107" s="22">
        <v>0</v>
      </c>
      <c r="H107" s="23">
        <v>0</v>
      </c>
      <c r="I107" s="24">
        <v>0</v>
      </c>
      <c r="J107" s="25">
        <v>0</v>
      </c>
      <c r="K107" s="23">
        <v>0</v>
      </c>
      <c r="L107" s="26">
        <v>0</v>
      </c>
      <c r="M107" s="468">
        <v>3</v>
      </c>
      <c r="N107" s="20">
        <v>10</v>
      </c>
      <c r="O107" s="2" t="s">
        <v>151</v>
      </c>
    </row>
    <row r="108" spans="1:15" x14ac:dyDescent="0.25">
      <c r="A108" s="2" t="s">
        <v>126</v>
      </c>
      <c r="B108" s="16"/>
      <c r="C108" s="17">
        <v>1963</v>
      </c>
      <c r="D108" s="19">
        <v>1956</v>
      </c>
      <c r="E108" s="20">
        <v>1971</v>
      </c>
      <c r="F108" s="21"/>
      <c r="G108" s="22"/>
      <c r="H108" s="23"/>
      <c r="I108" s="24"/>
      <c r="J108" s="25"/>
      <c r="K108" s="23"/>
      <c r="L108" s="26"/>
      <c r="M108" s="468" t="s">
        <v>99</v>
      </c>
      <c r="N108" s="20">
        <v>1969</v>
      </c>
      <c r="O108" s="2" t="s">
        <v>126</v>
      </c>
    </row>
    <row r="109" spans="1:15" x14ac:dyDescent="0.25">
      <c r="A109" s="2" t="s">
        <v>152</v>
      </c>
      <c r="B109" s="16"/>
      <c r="C109" s="17">
        <v>0</v>
      </c>
      <c r="D109" s="19">
        <v>0</v>
      </c>
      <c r="E109" s="20">
        <v>0</v>
      </c>
      <c r="F109" s="21">
        <v>0</v>
      </c>
      <c r="G109" s="22">
        <v>0</v>
      </c>
      <c r="H109" s="23">
        <v>0</v>
      </c>
      <c r="I109" s="24">
        <v>0</v>
      </c>
      <c r="J109" s="25">
        <v>0</v>
      </c>
      <c r="K109" s="23">
        <v>0</v>
      </c>
      <c r="L109" s="26">
        <v>0</v>
      </c>
      <c r="M109" s="468">
        <v>0</v>
      </c>
      <c r="N109" s="20">
        <v>0</v>
      </c>
      <c r="O109" s="2" t="s">
        <v>152</v>
      </c>
    </row>
    <row r="110" spans="1:15" x14ac:dyDescent="0.25">
      <c r="A110" s="2" t="s">
        <v>126</v>
      </c>
      <c r="B110" s="16"/>
      <c r="C110" s="17">
        <v>2015</v>
      </c>
      <c r="D110" s="19">
        <v>2016</v>
      </c>
      <c r="E110" s="20">
        <v>2015</v>
      </c>
      <c r="F110" s="21"/>
      <c r="G110" s="22"/>
      <c r="H110" s="23"/>
      <c r="I110" s="24"/>
      <c r="J110" s="25"/>
      <c r="K110" s="23"/>
      <c r="L110" s="26"/>
      <c r="M110" s="468" t="s">
        <v>99</v>
      </c>
      <c r="N110" s="20">
        <v>2015</v>
      </c>
      <c r="O110" s="2" t="s">
        <v>126</v>
      </c>
    </row>
    <row r="111" spans="1:15" x14ac:dyDescent="0.25">
      <c r="A111" s="15" t="s">
        <v>337</v>
      </c>
      <c r="B111" s="16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468"/>
      <c r="N111" s="15"/>
      <c r="O111" s="15" t="s">
        <v>338</v>
      </c>
    </row>
    <row r="112" spans="1:15" x14ac:dyDescent="0.25">
      <c r="A112" s="279" t="s">
        <v>339</v>
      </c>
      <c r="B112" s="280">
        <f>SUM(C112:N112)</f>
        <v>105</v>
      </c>
      <c r="C112" s="281">
        <v>0</v>
      </c>
      <c r="D112" s="282">
        <v>0</v>
      </c>
      <c r="E112" s="283">
        <v>0</v>
      </c>
      <c r="F112" s="284">
        <v>1</v>
      </c>
      <c r="G112" s="285">
        <v>12</v>
      </c>
      <c r="H112" s="286">
        <v>17</v>
      </c>
      <c r="I112" s="287">
        <v>26</v>
      </c>
      <c r="J112" s="288">
        <v>26</v>
      </c>
      <c r="K112" s="286">
        <v>23</v>
      </c>
      <c r="L112" s="289">
        <v>0</v>
      </c>
      <c r="M112" s="474">
        <v>0</v>
      </c>
      <c r="N112" s="283">
        <v>0</v>
      </c>
      <c r="O112" s="279" t="s">
        <v>339</v>
      </c>
    </row>
    <row r="113" spans="1:15" x14ac:dyDescent="0.25">
      <c r="A113" s="291" t="s">
        <v>340</v>
      </c>
      <c r="B113" s="269">
        <f>SUM(C113:N113)</f>
        <v>110.27</v>
      </c>
      <c r="C113" s="292">
        <v>0</v>
      </c>
      <c r="D113" s="293">
        <v>0</v>
      </c>
      <c r="E113" s="294">
        <v>1.07</v>
      </c>
      <c r="F113" s="295">
        <v>5.93</v>
      </c>
      <c r="G113" s="296">
        <v>10.4</v>
      </c>
      <c r="H113" s="297">
        <v>19.8</v>
      </c>
      <c r="I113" s="298">
        <v>25.87</v>
      </c>
      <c r="J113" s="299">
        <v>26.8</v>
      </c>
      <c r="K113" s="297">
        <v>16.27</v>
      </c>
      <c r="L113" s="300">
        <v>4</v>
      </c>
      <c r="M113" s="467">
        <v>0.13</v>
      </c>
      <c r="N113" s="294">
        <v>0</v>
      </c>
      <c r="O113" s="291" t="s">
        <v>340</v>
      </c>
    </row>
    <row r="114" spans="1:15" x14ac:dyDescent="0.25">
      <c r="A114" s="2" t="s">
        <v>341</v>
      </c>
      <c r="B114" s="18">
        <v>123</v>
      </c>
      <c r="C114" s="17">
        <v>0</v>
      </c>
      <c r="D114" s="19">
        <v>0</v>
      </c>
      <c r="E114" s="20">
        <v>6</v>
      </c>
      <c r="F114" s="21">
        <v>16</v>
      </c>
      <c r="G114" s="22">
        <v>21</v>
      </c>
      <c r="H114" s="23">
        <v>25</v>
      </c>
      <c r="I114" s="24">
        <v>31</v>
      </c>
      <c r="J114" s="25">
        <v>31</v>
      </c>
      <c r="K114" s="23">
        <v>29</v>
      </c>
      <c r="L114" s="26">
        <v>11</v>
      </c>
      <c r="M114" s="468">
        <v>1</v>
      </c>
      <c r="N114" s="20">
        <v>0</v>
      </c>
      <c r="O114" s="2" t="s">
        <v>341</v>
      </c>
    </row>
    <row r="115" spans="1:15" x14ac:dyDescent="0.25">
      <c r="A115" s="2" t="s">
        <v>86</v>
      </c>
      <c r="B115" s="18">
        <v>2014</v>
      </c>
      <c r="C115" s="17"/>
      <c r="D115" s="19"/>
      <c r="E115" s="20">
        <v>2012</v>
      </c>
      <c r="F115" s="21">
        <v>2011</v>
      </c>
      <c r="G115" s="22">
        <v>2008</v>
      </c>
      <c r="H115" s="23">
        <v>2003</v>
      </c>
      <c r="I115" s="24">
        <v>2010</v>
      </c>
      <c r="J115" s="25">
        <v>2009</v>
      </c>
      <c r="K115" s="23">
        <v>2006</v>
      </c>
      <c r="L115" s="26">
        <v>2005</v>
      </c>
      <c r="M115" s="468">
        <v>2015</v>
      </c>
      <c r="N115" s="20"/>
      <c r="O115" s="2" t="s">
        <v>86</v>
      </c>
    </row>
    <row r="116" spans="1:15" x14ac:dyDescent="0.25">
      <c r="A116" s="2" t="s">
        <v>342</v>
      </c>
      <c r="B116" s="18">
        <v>108</v>
      </c>
      <c r="C116" s="17">
        <v>0</v>
      </c>
      <c r="D116" s="19">
        <v>0</v>
      </c>
      <c r="E116" s="20">
        <v>0</v>
      </c>
      <c r="F116" s="21">
        <v>0</v>
      </c>
      <c r="G116" s="22">
        <v>3</v>
      </c>
      <c r="H116" s="23">
        <v>15</v>
      </c>
      <c r="I116" s="24">
        <v>21</v>
      </c>
      <c r="J116" s="25">
        <v>21</v>
      </c>
      <c r="K116" s="23">
        <v>4</v>
      </c>
      <c r="L116" s="26">
        <v>0</v>
      </c>
      <c r="M116" s="468">
        <v>0</v>
      </c>
      <c r="N116" s="20">
        <v>0</v>
      </c>
      <c r="O116" s="2" t="s">
        <v>342</v>
      </c>
    </row>
    <row r="117" spans="1:15" x14ac:dyDescent="0.25">
      <c r="A117" s="2" t="s">
        <v>86</v>
      </c>
      <c r="B117" s="18">
        <v>2004</v>
      </c>
      <c r="C117" s="17"/>
      <c r="D117" s="19"/>
      <c r="E117" s="20">
        <v>2016</v>
      </c>
      <c r="F117" s="21">
        <v>2012</v>
      </c>
      <c r="G117" s="22">
        <v>2013</v>
      </c>
      <c r="H117" s="23">
        <v>2002</v>
      </c>
      <c r="I117" s="24">
        <v>2004</v>
      </c>
      <c r="J117" s="25">
        <v>2014</v>
      </c>
      <c r="K117" s="23">
        <v>2001</v>
      </c>
      <c r="L117" s="26">
        <v>2016</v>
      </c>
      <c r="M117" s="468">
        <v>2016</v>
      </c>
      <c r="N117" s="20"/>
      <c r="O117" s="2" t="s">
        <v>86</v>
      </c>
    </row>
    <row r="118" spans="1:15" x14ac:dyDescent="0.25">
      <c r="A118" s="2" t="s">
        <v>343</v>
      </c>
      <c r="B118" s="102">
        <v>42463</v>
      </c>
      <c r="C118" s="17"/>
      <c r="D118" s="19"/>
      <c r="E118" s="20"/>
      <c r="F118" s="21"/>
      <c r="G118" s="22"/>
      <c r="H118" s="23"/>
      <c r="I118" s="24"/>
      <c r="J118" s="25"/>
      <c r="K118" s="23"/>
      <c r="L118" s="26"/>
      <c r="M118" s="468"/>
      <c r="N118" s="20"/>
      <c r="O118" s="2"/>
    </row>
    <row r="119" spans="1:15" x14ac:dyDescent="0.25">
      <c r="A119" s="2" t="s">
        <v>344</v>
      </c>
      <c r="B119" s="39">
        <v>41707</v>
      </c>
      <c r="C119" s="17"/>
      <c r="D119" s="19"/>
      <c r="E119" s="20"/>
      <c r="F119" s="21"/>
      <c r="G119" s="22"/>
      <c r="H119" s="23"/>
      <c r="I119" s="24"/>
      <c r="J119" s="25"/>
      <c r="K119" s="23"/>
      <c r="L119" s="26"/>
      <c r="M119" s="468"/>
      <c r="N119" s="20"/>
      <c r="O119" s="2"/>
    </row>
    <row r="120" spans="1:15" x14ac:dyDescent="0.25">
      <c r="A120" s="2" t="s">
        <v>345</v>
      </c>
      <c r="B120" s="39">
        <v>39560</v>
      </c>
      <c r="C120" s="17"/>
      <c r="D120" s="19"/>
      <c r="E120" s="20"/>
      <c r="F120" s="21"/>
      <c r="G120" s="22"/>
      <c r="H120" s="23"/>
      <c r="I120" s="24"/>
      <c r="J120" s="25"/>
      <c r="K120" s="23"/>
      <c r="L120" s="26"/>
      <c r="M120" s="468"/>
      <c r="N120" s="20"/>
      <c r="O120" s="2"/>
    </row>
    <row r="121" spans="1:15" x14ac:dyDescent="0.25">
      <c r="A121" s="2" t="s">
        <v>346</v>
      </c>
      <c r="B121" s="102">
        <v>42641</v>
      </c>
      <c r="C121" s="17"/>
      <c r="D121" s="19"/>
      <c r="E121" s="20"/>
      <c r="F121" s="21"/>
      <c r="G121" s="22"/>
      <c r="H121" s="23"/>
      <c r="I121" s="24"/>
      <c r="J121" s="25"/>
      <c r="K121" s="23"/>
      <c r="L121" s="26"/>
      <c r="M121" s="468"/>
      <c r="N121" s="20"/>
      <c r="O121" s="2"/>
    </row>
    <row r="122" spans="1:15" x14ac:dyDescent="0.25">
      <c r="A122" s="2" t="s">
        <v>347</v>
      </c>
      <c r="B122" s="39">
        <v>39348</v>
      </c>
      <c r="C122" s="17"/>
      <c r="D122" s="19"/>
      <c r="E122" s="20"/>
      <c r="F122" s="21"/>
      <c r="G122" s="22"/>
      <c r="H122" s="23"/>
      <c r="I122" s="24"/>
      <c r="J122" s="25"/>
      <c r="K122" s="23"/>
      <c r="L122" s="26"/>
      <c r="M122" s="468"/>
      <c r="N122" s="20"/>
      <c r="O122" s="2"/>
    </row>
    <row r="123" spans="1:15" x14ac:dyDescent="0.25">
      <c r="A123" s="103" t="s">
        <v>348</v>
      </c>
      <c r="B123" s="104">
        <v>41944</v>
      </c>
      <c r="C123" s="105"/>
      <c r="D123" s="106"/>
      <c r="E123" s="107"/>
      <c r="F123" s="108"/>
      <c r="G123" s="109"/>
      <c r="H123" s="110"/>
      <c r="I123" s="111"/>
      <c r="J123" s="112"/>
      <c r="K123" s="110"/>
      <c r="L123" s="113"/>
      <c r="M123" s="479"/>
      <c r="N123" s="107"/>
      <c r="O123" s="103"/>
    </row>
    <row r="124" spans="1:15" x14ac:dyDescent="0.25">
      <c r="A124" s="15" t="s">
        <v>154</v>
      </c>
      <c r="B124" s="16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468"/>
      <c r="N124" s="15"/>
      <c r="O124" s="15" t="s">
        <v>154</v>
      </c>
    </row>
    <row r="125" spans="1:15" x14ac:dyDescent="0.25">
      <c r="A125" s="279" t="s">
        <v>155</v>
      </c>
      <c r="B125" s="280">
        <f>SUM(C125:N125)</f>
        <v>33</v>
      </c>
      <c r="C125" s="281">
        <v>0</v>
      </c>
      <c r="D125" s="282">
        <v>0</v>
      </c>
      <c r="E125" s="283">
        <v>0</v>
      </c>
      <c r="F125" s="284">
        <v>0</v>
      </c>
      <c r="G125" s="285">
        <v>1</v>
      </c>
      <c r="H125" s="286">
        <v>3</v>
      </c>
      <c r="I125" s="287">
        <v>10</v>
      </c>
      <c r="J125" s="288">
        <v>12</v>
      </c>
      <c r="K125" s="286">
        <v>7</v>
      </c>
      <c r="L125" s="289">
        <v>0</v>
      </c>
      <c r="M125" s="474">
        <v>0</v>
      </c>
      <c r="N125" s="283">
        <v>0</v>
      </c>
      <c r="O125" s="279" t="s">
        <v>155</v>
      </c>
    </row>
    <row r="126" spans="1:15" x14ac:dyDescent="0.25">
      <c r="A126" s="291" t="s">
        <v>156</v>
      </c>
      <c r="B126" s="269">
        <f>SUM(C126:N126)</f>
        <v>33.94</v>
      </c>
      <c r="C126" s="292">
        <v>0</v>
      </c>
      <c r="D126" s="293">
        <v>0</v>
      </c>
      <c r="E126" s="294">
        <v>0</v>
      </c>
      <c r="F126" s="295">
        <v>0.87</v>
      </c>
      <c r="G126" s="296">
        <v>2.87</v>
      </c>
      <c r="H126" s="297">
        <v>5.8</v>
      </c>
      <c r="I126" s="298">
        <v>11</v>
      </c>
      <c r="J126" s="299">
        <v>9.4</v>
      </c>
      <c r="K126" s="297">
        <v>3.73</v>
      </c>
      <c r="L126" s="300">
        <v>0.27</v>
      </c>
      <c r="M126" s="467">
        <v>0</v>
      </c>
      <c r="N126" s="294">
        <v>0</v>
      </c>
      <c r="O126" s="291" t="s">
        <v>156</v>
      </c>
    </row>
    <row r="127" spans="1:15" x14ac:dyDescent="0.25">
      <c r="A127" s="2" t="s">
        <v>157</v>
      </c>
      <c r="B127" s="18">
        <v>47</v>
      </c>
      <c r="C127" s="17">
        <v>0</v>
      </c>
      <c r="D127" s="19">
        <v>0</v>
      </c>
      <c r="E127" s="20">
        <v>0</v>
      </c>
      <c r="F127" s="21">
        <v>6</v>
      </c>
      <c r="G127" s="22">
        <v>7</v>
      </c>
      <c r="H127" s="23">
        <v>11</v>
      </c>
      <c r="I127" s="24">
        <v>26</v>
      </c>
      <c r="J127" s="25">
        <v>16</v>
      </c>
      <c r="K127" s="23">
        <v>9</v>
      </c>
      <c r="L127" s="26">
        <v>3</v>
      </c>
      <c r="M127" s="468">
        <v>0</v>
      </c>
      <c r="N127" s="20">
        <v>0</v>
      </c>
      <c r="O127" s="2" t="s">
        <v>157</v>
      </c>
    </row>
    <row r="128" spans="1:15" x14ac:dyDescent="0.25">
      <c r="A128" s="2" t="s">
        <v>86</v>
      </c>
      <c r="B128" s="18">
        <v>2006</v>
      </c>
      <c r="C128" s="17"/>
      <c r="D128" s="19"/>
      <c r="E128" s="20"/>
      <c r="F128" s="21">
        <v>2011</v>
      </c>
      <c r="G128" s="22">
        <v>2008</v>
      </c>
      <c r="H128" s="23">
        <v>2010</v>
      </c>
      <c r="I128" s="24">
        <v>2006</v>
      </c>
      <c r="J128" s="25">
        <v>2009</v>
      </c>
      <c r="K128" s="23">
        <v>2006</v>
      </c>
      <c r="L128" s="26">
        <v>2011</v>
      </c>
      <c r="M128" s="468"/>
      <c r="N128" s="20"/>
      <c r="O128" s="2" t="s">
        <v>86</v>
      </c>
    </row>
    <row r="129" spans="1:15" x14ac:dyDescent="0.25">
      <c r="A129" s="2" t="s">
        <v>158</v>
      </c>
      <c r="B129" s="18">
        <v>15</v>
      </c>
      <c r="C129" s="17">
        <v>0</v>
      </c>
      <c r="D129" s="19">
        <v>0</v>
      </c>
      <c r="E129" s="20">
        <v>0</v>
      </c>
      <c r="F129" s="21">
        <v>0</v>
      </c>
      <c r="G129" s="22">
        <v>0</v>
      </c>
      <c r="H129" s="23">
        <v>2</v>
      </c>
      <c r="I129" s="24">
        <v>4</v>
      </c>
      <c r="J129" s="25">
        <v>2</v>
      </c>
      <c r="K129" s="23">
        <v>0</v>
      </c>
      <c r="L129" s="26">
        <v>0</v>
      </c>
      <c r="M129" s="468">
        <v>0</v>
      </c>
      <c r="N129" s="20">
        <v>0</v>
      </c>
      <c r="O129" s="2" t="s">
        <v>158</v>
      </c>
    </row>
    <row r="130" spans="1:15" x14ac:dyDescent="0.25">
      <c r="A130" s="2" t="s">
        <v>86</v>
      </c>
      <c r="B130" s="18">
        <v>2007</v>
      </c>
      <c r="C130" s="17"/>
      <c r="D130" s="19"/>
      <c r="E130" s="20"/>
      <c r="F130" s="21">
        <v>2016</v>
      </c>
      <c r="G130" s="22">
        <v>2015</v>
      </c>
      <c r="H130" s="23">
        <v>2012</v>
      </c>
      <c r="I130" s="24">
        <v>2011</v>
      </c>
      <c r="J130" s="25">
        <v>2006</v>
      </c>
      <c r="K130" s="23">
        <v>2015</v>
      </c>
      <c r="L130" s="26">
        <v>2016</v>
      </c>
      <c r="M130" s="468"/>
      <c r="N130" s="20"/>
      <c r="O130" s="2" t="s">
        <v>86</v>
      </c>
    </row>
    <row r="131" spans="1:15" x14ac:dyDescent="0.25">
      <c r="A131" s="2" t="s">
        <v>159</v>
      </c>
      <c r="B131" s="102">
        <v>42498</v>
      </c>
      <c r="C131" s="17"/>
      <c r="D131" s="19"/>
      <c r="E131" s="20"/>
      <c r="F131" s="21"/>
      <c r="G131" s="22"/>
      <c r="H131" s="23"/>
      <c r="I131" s="24"/>
      <c r="J131" s="25"/>
      <c r="K131" s="23"/>
      <c r="L131" s="26"/>
      <c r="M131" s="468"/>
      <c r="N131" s="20"/>
      <c r="O131" s="2"/>
    </row>
    <row r="132" spans="1:15" x14ac:dyDescent="0.25">
      <c r="A132" s="2" t="s">
        <v>160</v>
      </c>
      <c r="B132" s="39">
        <v>39186</v>
      </c>
      <c r="C132" s="17"/>
      <c r="D132" s="19"/>
      <c r="E132" s="20"/>
      <c r="F132" s="21"/>
      <c r="G132" s="22"/>
      <c r="H132" s="23"/>
      <c r="I132" s="24"/>
      <c r="J132" s="25"/>
      <c r="K132" s="23"/>
      <c r="L132" s="26"/>
      <c r="M132" s="468"/>
      <c r="N132" s="20"/>
      <c r="O132" s="2"/>
    </row>
    <row r="133" spans="1:15" x14ac:dyDescent="0.25">
      <c r="A133" s="2" t="s">
        <v>161</v>
      </c>
      <c r="B133" s="39">
        <v>38876</v>
      </c>
      <c r="C133" s="17"/>
      <c r="D133" s="19"/>
      <c r="E133" s="20"/>
      <c r="F133" s="21"/>
      <c r="G133" s="22"/>
      <c r="H133" s="23"/>
      <c r="I133" s="24"/>
      <c r="J133" s="25"/>
      <c r="K133" s="23"/>
      <c r="L133" s="26"/>
      <c r="M133" s="468"/>
      <c r="N133" s="20"/>
      <c r="O133" s="2"/>
    </row>
    <row r="134" spans="1:15" x14ac:dyDescent="0.25">
      <c r="A134" s="2" t="s">
        <v>162</v>
      </c>
      <c r="B134" s="102">
        <v>42627</v>
      </c>
      <c r="C134" s="17"/>
      <c r="D134" s="19"/>
      <c r="E134" s="20"/>
      <c r="F134" s="21"/>
      <c r="G134" s="22"/>
      <c r="H134" s="23"/>
      <c r="I134" s="24"/>
      <c r="J134" s="25"/>
      <c r="K134" s="23"/>
      <c r="L134" s="26"/>
      <c r="M134" s="468"/>
      <c r="N134" s="20"/>
      <c r="O134" s="2"/>
    </row>
    <row r="135" spans="1:15" x14ac:dyDescent="0.25">
      <c r="A135" s="2" t="s">
        <v>163</v>
      </c>
      <c r="B135" s="39">
        <v>39299</v>
      </c>
      <c r="C135" s="17"/>
      <c r="D135" s="19"/>
      <c r="E135" s="20"/>
      <c r="F135" s="21"/>
      <c r="G135" s="22"/>
      <c r="H135" s="23"/>
      <c r="I135" s="24"/>
      <c r="J135" s="25"/>
      <c r="K135" s="23"/>
      <c r="L135" s="26"/>
      <c r="M135" s="468"/>
      <c r="N135" s="20"/>
      <c r="O135" s="2"/>
    </row>
    <row r="136" spans="1:15" ht="15.75" thickBot="1" x14ac:dyDescent="0.3">
      <c r="A136" s="103" t="s">
        <v>164</v>
      </c>
      <c r="B136" s="104">
        <v>37177</v>
      </c>
      <c r="C136" s="105"/>
      <c r="D136" s="106"/>
      <c r="E136" s="107"/>
      <c r="F136" s="108"/>
      <c r="G136" s="109"/>
      <c r="H136" s="110"/>
      <c r="I136" s="111"/>
      <c r="J136" s="112"/>
      <c r="K136" s="110"/>
      <c r="L136" s="113"/>
      <c r="M136" s="479"/>
      <c r="N136" s="107"/>
      <c r="O136" s="103"/>
    </row>
    <row r="137" spans="1:15" ht="15.75" thickTop="1" x14ac:dyDescent="0.25">
      <c r="A137" s="62" t="s">
        <v>386</v>
      </c>
      <c r="B137" s="63">
        <f>SUM(C137:N137)</f>
        <v>22</v>
      </c>
      <c r="C137" s="64">
        <v>0</v>
      </c>
      <c r="D137" s="65">
        <v>0</v>
      </c>
      <c r="E137" s="66">
        <v>0</v>
      </c>
      <c r="F137" s="67">
        <v>0</v>
      </c>
      <c r="G137" s="68">
        <v>1</v>
      </c>
      <c r="H137" s="69">
        <v>3</v>
      </c>
      <c r="I137" s="70">
        <v>5</v>
      </c>
      <c r="J137" s="71">
        <v>7</v>
      </c>
      <c r="K137" s="69">
        <v>6</v>
      </c>
      <c r="L137" s="72">
        <v>0</v>
      </c>
      <c r="M137" s="480">
        <v>0</v>
      </c>
      <c r="N137" s="66">
        <v>0</v>
      </c>
      <c r="O137" s="62" t="s">
        <v>386</v>
      </c>
    </row>
    <row r="138" spans="1:15" x14ac:dyDescent="0.25">
      <c r="A138" s="115" t="s">
        <v>156</v>
      </c>
      <c r="B138" s="116">
        <f>SUM(C138:N138)</f>
        <v>22.75</v>
      </c>
      <c r="C138" s="117">
        <v>0</v>
      </c>
      <c r="D138" s="118">
        <v>0</v>
      </c>
      <c r="E138" s="119">
        <v>0</v>
      </c>
      <c r="F138" s="120">
        <v>0</v>
      </c>
      <c r="G138" s="121">
        <v>1.25</v>
      </c>
      <c r="H138" s="122">
        <v>3</v>
      </c>
      <c r="I138" s="123">
        <v>5.5</v>
      </c>
      <c r="J138" s="124">
        <v>8.25</v>
      </c>
      <c r="K138" s="122">
        <v>4.75</v>
      </c>
      <c r="L138" s="125">
        <v>0</v>
      </c>
      <c r="M138" s="481">
        <v>0</v>
      </c>
      <c r="N138" s="119">
        <v>0</v>
      </c>
      <c r="O138" s="115" t="s">
        <v>156</v>
      </c>
    </row>
    <row r="139" spans="1:15" x14ac:dyDescent="0.25">
      <c r="A139" s="36" t="s">
        <v>157</v>
      </c>
      <c r="B139" s="141"/>
      <c r="C139" s="142">
        <v>0</v>
      </c>
      <c r="D139" s="143">
        <v>0</v>
      </c>
      <c r="E139" s="144">
        <v>0</v>
      </c>
      <c r="F139" s="145">
        <v>3</v>
      </c>
      <c r="G139" s="146">
        <v>8</v>
      </c>
      <c r="H139" s="147">
        <v>12</v>
      </c>
      <c r="I139" s="148">
        <v>21</v>
      </c>
      <c r="J139" s="149">
        <v>26</v>
      </c>
      <c r="K139" s="147">
        <v>13</v>
      </c>
      <c r="L139" s="150">
        <v>4</v>
      </c>
      <c r="M139" s="482"/>
      <c r="N139" s="144">
        <v>0</v>
      </c>
      <c r="O139" s="36" t="s">
        <v>157</v>
      </c>
    </row>
    <row r="140" spans="1:15" x14ac:dyDescent="0.25">
      <c r="A140" s="36" t="s">
        <v>86</v>
      </c>
      <c r="B140" s="141"/>
      <c r="C140" s="142"/>
      <c r="D140" s="143"/>
      <c r="E140" s="144"/>
      <c r="F140" s="145">
        <v>1945</v>
      </c>
      <c r="G140" s="146">
        <v>1945</v>
      </c>
      <c r="H140" s="147">
        <v>1976</v>
      </c>
      <c r="I140" s="148">
        <v>2006</v>
      </c>
      <c r="J140" s="149">
        <v>1947</v>
      </c>
      <c r="K140" s="147">
        <v>1959</v>
      </c>
      <c r="L140" s="150">
        <v>1959</v>
      </c>
      <c r="M140" s="482"/>
      <c r="N140" s="144"/>
      <c r="O140" s="36" t="s">
        <v>86</v>
      </c>
    </row>
    <row r="141" spans="1:15" x14ac:dyDescent="0.25">
      <c r="A141" s="36" t="s">
        <v>158</v>
      </c>
      <c r="B141" s="141"/>
      <c r="C141" s="142">
        <v>0</v>
      </c>
      <c r="D141" s="143">
        <v>0</v>
      </c>
      <c r="E141" s="144">
        <v>0</v>
      </c>
      <c r="F141" s="145">
        <v>0</v>
      </c>
      <c r="G141" s="146">
        <v>0</v>
      </c>
      <c r="H141" s="147">
        <v>0</v>
      </c>
      <c r="I141" s="148">
        <v>0</v>
      </c>
      <c r="J141" s="149">
        <v>0</v>
      </c>
      <c r="K141" s="147">
        <v>0</v>
      </c>
      <c r="L141" s="150">
        <v>0</v>
      </c>
      <c r="M141" s="482"/>
      <c r="N141" s="144">
        <v>0</v>
      </c>
      <c r="O141" s="36" t="s">
        <v>158</v>
      </c>
    </row>
    <row r="142" spans="1:15" x14ac:dyDescent="0.25">
      <c r="A142" s="152" t="s">
        <v>86</v>
      </c>
      <c r="B142" s="141"/>
      <c r="C142" s="142"/>
      <c r="D142" s="143"/>
      <c r="E142" s="144"/>
      <c r="F142" s="145">
        <v>2007</v>
      </c>
      <c r="G142" s="146">
        <v>2015</v>
      </c>
      <c r="H142" s="147" t="s">
        <v>99</v>
      </c>
      <c r="I142" s="148" t="s">
        <v>99</v>
      </c>
      <c r="J142" s="149">
        <v>2006</v>
      </c>
      <c r="K142" s="147">
        <v>2015</v>
      </c>
      <c r="L142" s="150">
        <v>2015</v>
      </c>
      <c r="M142" s="482"/>
      <c r="N142" s="144"/>
      <c r="O142" s="152" t="s">
        <v>86</v>
      </c>
    </row>
    <row r="143" spans="1:15" x14ac:dyDescent="0.25">
      <c r="A143" s="15" t="s">
        <v>166</v>
      </c>
      <c r="B143" s="16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468"/>
      <c r="N143" s="15"/>
      <c r="O143" s="15" t="s">
        <v>166</v>
      </c>
    </row>
    <row r="144" spans="1:15" x14ac:dyDescent="0.25">
      <c r="A144" s="279" t="s">
        <v>167</v>
      </c>
      <c r="B144" s="280">
        <f>SUM(C144:N144)</f>
        <v>7</v>
      </c>
      <c r="C144" s="281">
        <v>0</v>
      </c>
      <c r="D144" s="282">
        <v>0</v>
      </c>
      <c r="E144" s="283">
        <v>0</v>
      </c>
      <c r="F144" s="284">
        <v>0</v>
      </c>
      <c r="G144" s="285">
        <v>0</v>
      </c>
      <c r="H144" s="286">
        <v>0</v>
      </c>
      <c r="I144" s="287">
        <v>1</v>
      </c>
      <c r="J144" s="288">
        <v>4</v>
      </c>
      <c r="K144" s="286">
        <v>2</v>
      </c>
      <c r="L144" s="289">
        <v>0</v>
      </c>
      <c r="M144" s="474">
        <v>0</v>
      </c>
      <c r="N144" s="283">
        <v>0</v>
      </c>
      <c r="O144" s="279" t="s">
        <v>167</v>
      </c>
    </row>
    <row r="145" spans="1:15" x14ac:dyDescent="0.25">
      <c r="A145" s="291" t="s">
        <v>168</v>
      </c>
      <c r="B145" s="269">
        <f>SUM(C145:N145)</f>
        <v>7.4099999999999993</v>
      </c>
      <c r="C145" s="292">
        <v>0</v>
      </c>
      <c r="D145" s="293">
        <v>0</v>
      </c>
      <c r="E145" s="294">
        <v>0</v>
      </c>
      <c r="F145" s="295">
        <v>0</v>
      </c>
      <c r="G145" s="296">
        <v>7.0000000000000007E-2</v>
      </c>
      <c r="H145" s="297">
        <v>1.4</v>
      </c>
      <c r="I145" s="298">
        <v>3.07</v>
      </c>
      <c r="J145" s="299">
        <v>2.4</v>
      </c>
      <c r="K145" s="297">
        <v>0.47</v>
      </c>
      <c r="L145" s="300">
        <v>0</v>
      </c>
      <c r="M145" s="467">
        <v>0</v>
      </c>
      <c r="N145" s="294">
        <v>0</v>
      </c>
      <c r="O145" s="291" t="s">
        <v>168</v>
      </c>
    </row>
    <row r="146" spans="1:15" x14ac:dyDescent="0.25">
      <c r="A146" s="2" t="s">
        <v>169</v>
      </c>
      <c r="B146" s="18">
        <v>16</v>
      </c>
      <c r="C146" s="17">
        <v>0</v>
      </c>
      <c r="D146" s="19">
        <v>0</v>
      </c>
      <c r="E146" s="20">
        <v>0</v>
      </c>
      <c r="F146" s="21">
        <v>0</v>
      </c>
      <c r="G146" s="22">
        <v>1</v>
      </c>
      <c r="H146" s="23">
        <v>4</v>
      </c>
      <c r="I146" s="24">
        <v>13</v>
      </c>
      <c r="J146" s="25">
        <v>10</v>
      </c>
      <c r="K146" s="23">
        <v>2</v>
      </c>
      <c r="L146" s="26">
        <v>0</v>
      </c>
      <c r="M146" s="468">
        <v>0</v>
      </c>
      <c r="N146" s="20">
        <v>0</v>
      </c>
      <c r="O146" s="2" t="s">
        <v>169</v>
      </c>
    </row>
    <row r="147" spans="1:15" x14ac:dyDescent="0.25">
      <c r="A147" s="2" t="s">
        <v>86</v>
      </c>
      <c r="B147" s="18">
        <v>2006</v>
      </c>
      <c r="C147" s="17"/>
      <c r="D147" s="19"/>
      <c r="E147" s="20"/>
      <c r="F147" s="21"/>
      <c r="G147" s="22">
        <v>2005</v>
      </c>
      <c r="H147" s="23">
        <v>2005</v>
      </c>
      <c r="I147" s="24">
        <v>2006</v>
      </c>
      <c r="J147" s="25">
        <v>2003</v>
      </c>
      <c r="K147" s="23">
        <v>2016</v>
      </c>
      <c r="L147" s="26"/>
      <c r="M147" s="468"/>
      <c r="N147" s="20"/>
      <c r="O147" s="2" t="s">
        <v>86</v>
      </c>
    </row>
    <row r="148" spans="1:15" x14ac:dyDescent="0.25">
      <c r="A148" s="2" t="s">
        <v>170</v>
      </c>
      <c r="B148" s="18">
        <v>2</v>
      </c>
      <c r="C148" s="17">
        <v>0</v>
      </c>
      <c r="D148" s="19">
        <v>0</v>
      </c>
      <c r="E148" s="20">
        <v>0</v>
      </c>
      <c r="F148" s="21">
        <v>0</v>
      </c>
      <c r="G148" s="22">
        <v>0</v>
      </c>
      <c r="H148" s="23">
        <v>0</v>
      </c>
      <c r="I148" s="24">
        <v>0</v>
      </c>
      <c r="J148" s="25">
        <v>0</v>
      </c>
      <c r="K148" s="23">
        <v>0</v>
      </c>
      <c r="L148" s="26">
        <v>0</v>
      </c>
      <c r="M148" s="468">
        <v>0</v>
      </c>
      <c r="N148" s="20">
        <v>0</v>
      </c>
      <c r="O148" s="2" t="s">
        <v>170</v>
      </c>
    </row>
    <row r="149" spans="1:15" x14ac:dyDescent="0.25">
      <c r="A149" s="128" t="s">
        <v>86</v>
      </c>
      <c r="B149" s="89">
        <v>2007</v>
      </c>
      <c r="C149" s="90"/>
      <c r="D149" s="91"/>
      <c r="E149" s="92"/>
      <c r="F149" s="93"/>
      <c r="G149" s="94">
        <v>2015</v>
      </c>
      <c r="H149" s="95">
        <v>2016</v>
      </c>
      <c r="I149" s="96">
        <v>2005</v>
      </c>
      <c r="J149" s="97">
        <v>2014</v>
      </c>
      <c r="K149" s="95">
        <v>2015</v>
      </c>
      <c r="L149" s="98"/>
      <c r="M149" s="477"/>
      <c r="N149" s="92"/>
      <c r="O149" s="128" t="s">
        <v>86</v>
      </c>
    </row>
    <row r="150" spans="1:15" x14ac:dyDescent="0.25">
      <c r="A150" s="2" t="s">
        <v>171</v>
      </c>
      <c r="B150" s="102">
        <v>42563</v>
      </c>
      <c r="C150" s="17"/>
      <c r="D150" s="19"/>
      <c r="E150" s="20"/>
      <c r="F150" s="21"/>
      <c r="G150" s="22"/>
      <c r="H150" s="23"/>
      <c r="I150" s="24"/>
      <c r="J150" s="25"/>
      <c r="K150" s="23"/>
      <c r="L150" s="26"/>
      <c r="M150" s="468"/>
      <c r="N150" s="20"/>
      <c r="O150" s="2"/>
    </row>
    <row r="151" spans="1:15" x14ac:dyDescent="0.25">
      <c r="A151" s="2" t="s">
        <v>172</v>
      </c>
      <c r="B151" s="39">
        <v>38499</v>
      </c>
      <c r="C151" s="17"/>
      <c r="D151" s="19"/>
      <c r="E151" s="20"/>
      <c r="F151" s="21"/>
      <c r="G151" s="22"/>
      <c r="H151" s="23"/>
      <c r="I151" s="24"/>
      <c r="J151" s="25"/>
      <c r="K151" s="23"/>
      <c r="L151" s="26"/>
      <c r="M151" s="468"/>
      <c r="N151" s="20"/>
      <c r="O151" s="2"/>
    </row>
    <row r="152" spans="1:15" x14ac:dyDescent="0.25">
      <c r="A152" s="2" t="s">
        <v>173</v>
      </c>
      <c r="B152" s="39">
        <v>39657</v>
      </c>
      <c r="C152" s="17"/>
      <c r="D152" s="19"/>
      <c r="E152" s="20"/>
      <c r="F152" s="21"/>
      <c r="G152" s="22"/>
      <c r="H152" s="23"/>
      <c r="I152" s="24"/>
      <c r="J152" s="25"/>
      <c r="K152" s="23"/>
      <c r="L152" s="26"/>
      <c r="M152" s="468"/>
      <c r="N152" s="20"/>
      <c r="O152" s="2"/>
    </row>
    <row r="153" spans="1:15" x14ac:dyDescent="0.25">
      <c r="A153" s="2" t="s">
        <v>174</v>
      </c>
      <c r="B153" s="102">
        <v>42626</v>
      </c>
      <c r="C153" s="17"/>
      <c r="D153" s="19"/>
      <c r="E153" s="20"/>
      <c r="F153" s="21"/>
      <c r="G153" s="22"/>
      <c r="H153" s="23"/>
      <c r="I153" s="24"/>
      <c r="J153" s="25"/>
      <c r="K153" s="23"/>
      <c r="L153" s="26"/>
      <c r="M153" s="468"/>
      <c r="N153" s="20"/>
      <c r="O153" s="2"/>
    </row>
    <row r="154" spans="1:15" x14ac:dyDescent="0.25">
      <c r="A154" s="2" t="s">
        <v>175</v>
      </c>
      <c r="B154" s="39">
        <v>40379</v>
      </c>
      <c r="C154" s="17"/>
      <c r="D154" s="19"/>
      <c r="E154" s="20"/>
      <c r="F154" s="21"/>
      <c r="G154" s="22"/>
      <c r="H154" s="23"/>
      <c r="I154" s="24"/>
      <c r="J154" s="25"/>
      <c r="K154" s="23"/>
      <c r="L154" s="26"/>
      <c r="M154" s="468"/>
      <c r="N154" s="20"/>
      <c r="O154" s="2"/>
    </row>
    <row r="155" spans="1:15" ht="15.75" thickBot="1" x14ac:dyDescent="0.3">
      <c r="A155" s="103" t="s">
        <v>176</v>
      </c>
      <c r="B155" s="104">
        <v>37885</v>
      </c>
      <c r="C155" s="105"/>
      <c r="D155" s="106"/>
      <c r="E155" s="107"/>
      <c r="F155" s="108"/>
      <c r="G155" s="109"/>
      <c r="H155" s="110"/>
      <c r="I155" s="111"/>
      <c r="J155" s="112"/>
      <c r="K155" s="110"/>
      <c r="L155" s="113"/>
      <c r="M155" s="479"/>
      <c r="N155" s="107"/>
      <c r="O155" s="103"/>
    </row>
    <row r="156" spans="1:15" ht="15.75" thickTop="1" x14ac:dyDescent="0.25">
      <c r="A156" s="62" t="s">
        <v>177</v>
      </c>
      <c r="B156" s="63">
        <f>SUM(C156:N156)</f>
        <v>7</v>
      </c>
      <c r="C156" s="64">
        <v>0</v>
      </c>
      <c r="D156" s="65">
        <v>0</v>
      </c>
      <c r="E156" s="66">
        <v>0</v>
      </c>
      <c r="F156" s="67">
        <v>0</v>
      </c>
      <c r="G156" s="68">
        <v>0</v>
      </c>
      <c r="H156" s="69">
        <v>0</v>
      </c>
      <c r="I156" s="70">
        <v>1</v>
      </c>
      <c r="J156" s="71">
        <v>4</v>
      </c>
      <c r="K156" s="69">
        <v>2</v>
      </c>
      <c r="L156" s="72">
        <v>0</v>
      </c>
      <c r="M156" s="480">
        <v>0</v>
      </c>
      <c r="N156" s="66">
        <v>0</v>
      </c>
      <c r="O156" s="62" t="s">
        <v>177</v>
      </c>
    </row>
    <row r="157" spans="1:15" x14ac:dyDescent="0.25">
      <c r="A157" s="2" t="s">
        <v>168</v>
      </c>
      <c r="B157" s="18">
        <f>SUM(C157:N157)</f>
        <v>3</v>
      </c>
      <c r="C157" s="17">
        <v>0</v>
      </c>
      <c r="D157" s="19">
        <v>0</v>
      </c>
      <c r="E157" s="20">
        <v>0</v>
      </c>
      <c r="F157" s="21">
        <v>0</v>
      </c>
      <c r="G157" s="22">
        <v>0</v>
      </c>
      <c r="H157" s="23">
        <v>1</v>
      </c>
      <c r="I157" s="24">
        <v>1</v>
      </c>
      <c r="J157" s="25">
        <v>1</v>
      </c>
      <c r="K157" s="23">
        <v>0</v>
      </c>
      <c r="L157" s="26">
        <v>0</v>
      </c>
      <c r="M157" s="468">
        <v>0</v>
      </c>
      <c r="N157" s="20">
        <v>0</v>
      </c>
      <c r="O157" s="2" t="s">
        <v>168</v>
      </c>
    </row>
    <row r="158" spans="1:15" x14ac:dyDescent="0.25">
      <c r="A158" s="2" t="s">
        <v>169</v>
      </c>
      <c r="B158" s="16"/>
      <c r="C158" s="17">
        <v>0</v>
      </c>
      <c r="D158" s="19">
        <v>0</v>
      </c>
      <c r="E158" s="20">
        <v>0</v>
      </c>
      <c r="F158" s="21">
        <v>0</v>
      </c>
      <c r="G158" s="22">
        <v>4</v>
      </c>
      <c r="H158" s="23">
        <v>7</v>
      </c>
      <c r="I158" s="24">
        <v>7</v>
      </c>
      <c r="J158" s="25">
        <v>9</v>
      </c>
      <c r="K158" s="23">
        <v>3</v>
      </c>
      <c r="L158" s="26">
        <v>0</v>
      </c>
      <c r="M158" s="468">
        <v>0</v>
      </c>
      <c r="N158" s="20">
        <v>0</v>
      </c>
      <c r="O158" s="2" t="s">
        <v>169</v>
      </c>
    </row>
    <row r="159" spans="1:15" x14ac:dyDescent="0.25">
      <c r="A159" s="2" t="s">
        <v>86</v>
      </c>
      <c r="B159" s="16"/>
      <c r="C159" s="17"/>
      <c r="D159" s="19"/>
      <c r="E159" s="20"/>
      <c r="F159" s="21"/>
      <c r="G159" s="22">
        <v>1947</v>
      </c>
      <c r="H159" s="23">
        <v>1976</v>
      </c>
      <c r="I159" s="24">
        <v>2006</v>
      </c>
      <c r="J159" s="25">
        <v>1947</v>
      </c>
      <c r="K159" s="23">
        <v>1961</v>
      </c>
      <c r="L159" s="26"/>
      <c r="M159" s="468"/>
      <c r="N159" s="20"/>
      <c r="O159" s="2" t="s">
        <v>86</v>
      </c>
    </row>
    <row r="160" spans="1:15" x14ac:dyDescent="0.25">
      <c r="A160" s="2" t="s">
        <v>170</v>
      </c>
      <c r="B160" s="16"/>
      <c r="C160" s="17">
        <v>0</v>
      </c>
      <c r="D160" s="19">
        <v>0</v>
      </c>
      <c r="E160" s="20">
        <v>0</v>
      </c>
      <c r="F160" s="21">
        <v>0</v>
      </c>
      <c r="G160" s="22">
        <v>0</v>
      </c>
      <c r="H160" s="23">
        <v>0</v>
      </c>
      <c r="I160" s="24">
        <v>0</v>
      </c>
      <c r="J160" s="25">
        <v>0</v>
      </c>
      <c r="K160" s="23">
        <v>0</v>
      </c>
      <c r="L160" s="26">
        <v>0</v>
      </c>
      <c r="M160" s="468">
        <v>0</v>
      </c>
      <c r="N160" s="20">
        <v>0</v>
      </c>
      <c r="O160" s="2" t="s">
        <v>170</v>
      </c>
    </row>
    <row r="161" spans="1:15" x14ac:dyDescent="0.25">
      <c r="A161" s="128" t="s">
        <v>86</v>
      </c>
      <c r="B161" s="16"/>
      <c r="C161" s="17"/>
      <c r="D161" s="19"/>
      <c r="E161" s="20"/>
      <c r="F161" s="21"/>
      <c r="G161" s="22">
        <v>2015</v>
      </c>
      <c r="H161" s="23">
        <v>2015</v>
      </c>
      <c r="I161" s="24">
        <v>2004</v>
      </c>
      <c r="J161" s="25">
        <v>2014</v>
      </c>
      <c r="K161" s="23">
        <v>2015</v>
      </c>
      <c r="L161" s="26"/>
      <c r="M161" s="468"/>
      <c r="N161" s="20"/>
      <c r="O161" s="128" t="s">
        <v>86</v>
      </c>
    </row>
    <row r="162" spans="1:15" x14ac:dyDescent="0.25">
      <c r="A162" s="15" t="s">
        <v>178</v>
      </c>
      <c r="B162" s="16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468"/>
      <c r="N162" s="15"/>
      <c r="O162" s="15" t="s">
        <v>178</v>
      </c>
    </row>
    <row r="163" spans="1:15" x14ac:dyDescent="0.25">
      <c r="A163" s="279" t="s">
        <v>179</v>
      </c>
      <c r="B163" s="280">
        <f>SUM(C163:N163)</f>
        <v>647.00000000000011</v>
      </c>
      <c r="C163" s="281">
        <v>90.8</v>
      </c>
      <c r="D163" s="282">
        <v>74</v>
      </c>
      <c r="E163" s="283">
        <v>53</v>
      </c>
      <c r="F163" s="284">
        <v>68.400000000000006</v>
      </c>
      <c r="G163" s="285">
        <v>92.2</v>
      </c>
      <c r="H163" s="286">
        <v>54.4</v>
      </c>
      <c r="I163" s="287">
        <v>21.4</v>
      </c>
      <c r="J163" s="288">
        <v>39</v>
      </c>
      <c r="K163" s="286">
        <v>39</v>
      </c>
      <c r="L163" s="289">
        <v>26.2</v>
      </c>
      <c r="M163" s="474">
        <v>69</v>
      </c>
      <c r="N163" s="283">
        <v>19.600000000000001</v>
      </c>
      <c r="O163" s="279" t="s">
        <v>179</v>
      </c>
    </row>
    <row r="164" spans="1:15" x14ac:dyDescent="0.25">
      <c r="A164" s="291" t="s">
        <v>180</v>
      </c>
      <c r="B164" s="269">
        <f>SUM(C164:N164)</f>
        <v>788.15</v>
      </c>
      <c r="C164" s="292">
        <v>61.77</v>
      </c>
      <c r="D164" s="293">
        <v>57.53</v>
      </c>
      <c r="E164" s="294">
        <v>59.69</v>
      </c>
      <c r="F164" s="295">
        <v>41.35</v>
      </c>
      <c r="G164" s="296">
        <v>59.34</v>
      </c>
      <c r="H164" s="297">
        <v>53.58</v>
      </c>
      <c r="I164" s="302">
        <v>79.67</v>
      </c>
      <c r="J164" s="299">
        <v>89.92</v>
      </c>
      <c r="K164" s="297">
        <v>53.01</v>
      </c>
      <c r="L164" s="300">
        <v>67.53</v>
      </c>
      <c r="M164" s="467">
        <v>81.91</v>
      </c>
      <c r="N164" s="294">
        <v>82.85</v>
      </c>
      <c r="O164" s="291" t="s">
        <v>180</v>
      </c>
    </row>
    <row r="165" spans="1:15" x14ac:dyDescent="0.25">
      <c r="A165" s="2" t="s">
        <v>28</v>
      </c>
      <c r="B165" s="18">
        <f t="shared" ref="B165:N165" si="10">INT((B163-B164)*10000/B164)/100</f>
        <v>-17.91</v>
      </c>
      <c r="C165" s="17">
        <f t="shared" si="10"/>
        <v>46.99</v>
      </c>
      <c r="D165" s="19">
        <f t="shared" si="10"/>
        <v>28.62</v>
      </c>
      <c r="E165" s="20">
        <f t="shared" si="10"/>
        <v>-11.21</v>
      </c>
      <c r="F165" s="21">
        <f t="shared" si="10"/>
        <v>65.41</v>
      </c>
      <c r="G165" s="22">
        <f t="shared" si="10"/>
        <v>55.37</v>
      </c>
      <c r="H165" s="23">
        <f t="shared" si="10"/>
        <v>1.53</v>
      </c>
      <c r="I165" s="24">
        <f t="shared" si="10"/>
        <v>-73.14</v>
      </c>
      <c r="J165" s="25">
        <f t="shared" si="10"/>
        <v>-56.63</v>
      </c>
      <c r="K165" s="23">
        <f t="shared" si="10"/>
        <v>-26.43</v>
      </c>
      <c r="L165" s="26">
        <f t="shared" si="10"/>
        <v>-61.21</v>
      </c>
      <c r="M165" s="468">
        <f t="shared" si="10"/>
        <v>-15.77</v>
      </c>
      <c r="N165" s="20">
        <f t="shared" si="10"/>
        <v>-76.349999999999994</v>
      </c>
      <c r="O165" s="2" t="s">
        <v>28</v>
      </c>
    </row>
    <row r="166" spans="1:15" x14ac:dyDescent="0.25">
      <c r="A166" s="2" t="s">
        <v>181</v>
      </c>
      <c r="B166" s="18">
        <v>1180</v>
      </c>
      <c r="C166" s="17">
        <v>102.4</v>
      </c>
      <c r="D166" s="19">
        <v>135.5</v>
      </c>
      <c r="E166" s="20">
        <v>185</v>
      </c>
      <c r="F166" s="21">
        <v>182.5</v>
      </c>
      <c r="G166" s="22">
        <v>128</v>
      </c>
      <c r="H166" s="23">
        <v>107</v>
      </c>
      <c r="I166" s="24">
        <v>144.6</v>
      </c>
      <c r="J166" s="25">
        <v>164.5</v>
      </c>
      <c r="K166" s="23">
        <v>144.5</v>
      </c>
      <c r="L166" s="26">
        <v>162.19999999999999</v>
      </c>
      <c r="M166" s="468">
        <v>175</v>
      </c>
      <c r="N166" s="20">
        <v>130.5</v>
      </c>
      <c r="O166" s="2" t="s">
        <v>181</v>
      </c>
    </row>
    <row r="167" spans="1:15" x14ac:dyDescent="0.25">
      <c r="A167" s="2" t="s">
        <v>86</v>
      </c>
      <c r="B167" s="18">
        <v>2001</v>
      </c>
      <c r="C167" s="17">
        <v>2015</v>
      </c>
      <c r="D167" s="19">
        <v>2002</v>
      </c>
      <c r="E167" s="20">
        <v>2001</v>
      </c>
      <c r="F167" s="21">
        <v>2001</v>
      </c>
      <c r="G167" s="22">
        <v>2006</v>
      </c>
      <c r="H167" s="23">
        <v>2007</v>
      </c>
      <c r="I167" s="24">
        <v>2012</v>
      </c>
      <c r="J167" s="25">
        <v>2002</v>
      </c>
      <c r="K167" s="23">
        <v>2001</v>
      </c>
      <c r="L167" s="26">
        <v>2012</v>
      </c>
      <c r="M167" s="468">
        <v>2002</v>
      </c>
      <c r="N167" s="20">
        <v>2002</v>
      </c>
      <c r="O167" s="2" t="s">
        <v>86</v>
      </c>
    </row>
    <row r="168" spans="1:15" x14ac:dyDescent="0.25">
      <c r="A168" s="2" t="s">
        <v>182</v>
      </c>
      <c r="B168" s="18">
        <v>529</v>
      </c>
      <c r="C168" s="17">
        <v>32</v>
      </c>
      <c r="D168" s="19">
        <v>5.6</v>
      </c>
      <c r="E168" s="20">
        <v>19</v>
      </c>
      <c r="F168" s="21">
        <v>10</v>
      </c>
      <c r="G168" s="22">
        <v>9.6</v>
      </c>
      <c r="H168" s="23">
        <v>20.2</v>
      </c>
      <c r="I168" s="24">
        <v>21.4</v>
      </c>
      <c r="J168" s="25">
        <v>9.4</v>
      </c>
      <c r="K168" s="23">
        <v>7</v>
      </c>
      <c r="L168" s="26">
        <v>26.2</v>
      </c>
      <c r="M168" s="468">
        <v>28.2</v>
      </c>
      <c r="N168" s="20">
        <v>19.600000000000001</v>
      </c>
      <c r="O168" s="2" t="s">
        <v>182</v>
      </c>
    </row>
    <row r="169" spans="1:15" ht="15.75" thickBot="1" x14ac:dyDescent="0.3">
      <c r="A169" s="128" t="s">
        <v>86</v>
      </c>
      <c r="B169" s="89">
        <v>2003</v>
      </c>
      <c r="C169" s="90">
        <v>2007</v>
      </c>
      <c r="D169" s="91">
        <v>2012</v>
      </c>
      <c r="E169" s="92">
        <v>2003</v>
      </c>
      <c r="F169" s="93">
        <v>2007</v>
      </c>
      <c r="G169" s="94">
        <v>2011</v>
      </c>
      <c r="H169" s="95">
        <v>2015</v>
      </c>
      <c r="I169" s="96">
        <v>2016</v>
      </c>
      <c r="J169" s="97">
        <v>2009</v>
      </c>
      <c r="K169" s="95">
        <v>2003</v>
      </c>
      <c r="L169" s="98">
        <v>2016</v>
      </c>
      <c r="M169" s="477">
        <v>2011</v>
      </c>
      <c r="N169" s="92">
        <v>2016</v>
      </c>
      <c r="O169" s="128" t="s">
        <v>86</v>
      </c>
    </row>
    <row r="170" spans="1:15" ht="15.75" thickTop="1" x14ac:dyDescent="0.25">
      <c r="A170" s="62" t="s">
        <v>183</v>
      </c>
      <c r="B170" s="63">
        <f>SUM(C170:N170)</f>
        <v>776.7</v>
      </c>
      <c r="C170" s="64">
        <v>99.4</v>
      </c>
      <c r="D170" s="65">
        <v>78.099999999999994</v>
      </c>
      <c r="E170" s="66">
        <v>67.599999999999994</v>
      </c>
      <c r="F170" s="67">
        <v>71.2</v>
      </c>
      <c r="G170" s="68">
        <v>109.8</v>
      </c>
      <c r="H170" s="69">
        <v>57.6</v>
      </c>
      <c r="I170" s="70">
        <v>32.299999999999997</v>
      </c>
      <c r="J170" s="71">
        <v>46</v>
      </c>
      <c r="K170" s="69">
        <v>63.5</v>
      </c>
      <c r="L170" s="72">
        <v>37.1</v>
      </c>
      <c r="M170" s="480">
        <v>91</v>
      </c>
      <c r="N170" s="66">
        <v>23.1</v>
      </c>
      <c r="O170" s="62" t="s">
        <v>183</v>
      </c>
    </row>
    <row r="171" spans="1:15" x14ac:dyDescent="0.25">
      <c r="A171" s="2" t="s">
        <v>184</v>
      </c>
      <c r="B171" s="18">
        <v>748</v>
      </c>
      <c r="C171" s="17">
        <v>60</v>
      </c>
      <c r="D171" s="19">
        <v>49.4</v>
      </c>
      <c r="E171" s="20">
        <v>49.1</v>
      </c>
      <c r="F171" s="21">
        <v>50.6</v>
      </c>
      <c r="G171" s="22">
        <v>55.2</v>
      </c>
      <c r="H171" s="23">
        <v>64.5</v>
      </c>
      <c r="I171" s="24">
        <v>55.1</v>
      </c>
      <c r="J171" s="25">
        <v>66.900000000000006</v>
      </c>
      <c r="K171" s="23">
        <v>75</v>
      </c>
      <c r="L171" s="26">
        <v>71.3</v>
      </c>
      <c r="M171" s="468">
        <v>77.2</v>
      </c>
      <c r="N171" s="20">
        <v>73.7</v>
      </c>
      <c r="O171" s="2" t="s">
        <v>184</v>
      </c>
    </row>
    <row r="172" spans="1:15" x14ac:dyDescent="0.25">
      <c r="A172" s="2" t="s">
        <v>28</v>
      </c>
      <c r="B172" s="18">
        <f t="shared" ref="B172:N172" si="11">INT((B170-B171)*10000/B171)/100</f>
        <v>3.83</v>
      </c>
      <c r="C172" s="17">
        <f t="shared" si="11"/>
        <v>65.66</v>
      </c>
      <c r="D172" s="19">
        <f t="shared" si="11"/>
        <v>58.09</v>
      </c>
      <c r="E172" s="20">
        <f t="shared" si="11"/>
        <v>37.67</v>
      </c>
      <c r="F172" s="21">
        <f t="shared" si="11"/>
        <v>40.71</v>
      </c>
      <c r="G172" s="22">
        <f t="shared" si="11"/>
        <v>98.91</v>
      </c>
      <c r="H172" s="23">
        <f t="shared" si="11"/>
        <v>-10.7</v>
      </c>
      <c r="I172" s="24">
        <f t="shared" si="11"/>
        <v>-41.38</v>
      </c>
      <c r="J172" s="25">
        <f t="shared" si="11"/>
        <v>-31.25</v>
      </c>
      <c r="K172" s="23">
        <f t="shared" si="11"/>
        <v>-15.34</v>
      </c>
      <c r="L172" s="26">
        <f t="shared" si="11"/>
        <v>-47.97</v>
      </c>
      <c r="M172" s="468">
        <f t="shared" si="11"/>
        <v>17.87</v>
      </c>
      <c r="N172" s="20">
        <f t="shared" si="11"/>
        <v>-68.66</v>
      </c>
      <c r="O172" s="2" t="s">
        <v>28</v>
      </c>
    </row>
    <row r="173" spans="1:15" x14ac:dyDescent="0.25">
      <c r="A173" s="2" t="s">
        <v>181</v>
      </c>
      <c r="B173" s="16"/>
      <c r="C173" s="17">
        <v>145</v>
      </c>
      <c r="D173" s="19">
        <v>132</v>
      </c>
      <c r="E173" s="20">
        <v>169</v>
      </c>
      <c r="F173" s="21">
        <v>148</v>
      </c>
      <c r="G173" s="22">
        <v>114</v>
      </c>
      <c r="H173" s="23">
        <v>150</v>
      </c>
      <c r="I173" s="24">
        <v>135.69999999999999</v>
      </c>
      <c r="J173" s="25">
        <v>174</v>
      </c>
      <c r="K173" s="23">
        <v>171</v>
      </c>
      <c r="L173" s="26">
        <v>216</v>
      </c>
      <c r="M173" s="468">
        <v>169</v>
      </c>
      <c r="N173" s="20">
        <v>204</v>
      </c>
      <c r="O173" s="2" t="s">
        <v>181</v>
      </c>
    </row>
    <row r="174" spans="1:15" x14ac:dyDescent="0.25">
      <c r="A174" s="2" t="s">
        <v>86</v>
      </c>
      <c r="B174" s="16"/>
      <c r="C174" s="17">
        <v>1995</v>
      </c>
      <c r="D174" s="19">
        <v>1957</v>
      </c>
      <c r="E174" s="20">
        <v>2001</v>
      </c>
      <c r="F174" s="21">
        <v>2000</v>
      </c>
      <c r="G174" s="22">
        <v>1945</v>
      </c>
      <c r="H174" s="23">
        <v>2003</v>
      </c>
      <c r="I174" s="24">
        <v>2012</v>
      </c>
      <c r="J174" s="25">
        <v>1945</v>
      </c>
      <c r="K174" s="23">
        <v>1958</v>
      </c>
      <c r="L174" s="26">
        <v>2000</v>
      </c>
      <c r="M174" s="468">
        <v>2000</v>
      </c>
      <c r="N174" s="20">
        <v>1965</v>
      </c>
      <c r="O174" s="2" t="s">
        <v>86</v>
      </c>
    </row>
    <row r="175" spans="1:15" x14ac:dyDescent="0.25">
      <c r="A175" s="2" t="s">
        <v>182</v>
      </c>
      <c r="B175" s="16"/>
      <c r="C175" s="17">
        <v>3</v>
      </c>
      <c r="D175" s="19">
        <v>2</v>
      </c>
      <c r="E175" s="20">
        <v>3</v>
      </c>
      <c r="F175" s="21">
        <v>6</v>
      </c>
      <c r="G175" s="22">
        <v>9</v>
      </c>
      <c r="H175" s="23">
        <v>3</v>
      </c>
      <c r="I175" s="24">
        <v>12</v>
      </c>
      <c r="J175" s="25">
        <v>9</v>
      </c>
      <c r="K175" s="23">
        <v>2</v>
      </c>
      <c r="L175" s="26">
        <v>5</v>
      </c>
      <c r="M175" s="468">
        <v>8</v>
      </c>
      <c r="N175" s="20">
        <v>9</v>
      </c>
      <c r="O175" s="2" t="s">
        <v>182</v>
      </c>
    </row>
    <row r="176" spans="1:15" x14ac:dyDescent="0.25">
      <c r="A176" s="128" t="s">
        <v>86</v>
      </c>
      <c r="B176" s="16"/>
      <c r="C176" s="17">
        <v>1997</v>
      </c>
      <c r="D176" s="19">
        <v>1959</v>
      </c>
      <c r="E176" s="20">
        <v>1953</v>
      </c>
      <c r="F176" s="21">
        <v>2007</v>
      </c>
      <c r="G176" s="22">
        <v>1989</v>
      </c>
      <c r="H176" s="23">
        <v>1976</v>
      </c>
      <c r="I176" s="24">
        <v>1982</v>
      </c>
      <c r="J176" s="25">
        <v>1991</v>
      </c>
      <c r="K176" s="23">
        <v>1959</v>
      </c>
      <c r="L176" s="26">
        <v>1969</v>
      </c>
      <c r="M176" s="468">
        <v>1955</v>
      </c>
      <c r="N176" s="20">
        <v>1971</v>
      </c>
      <c r="O176" s="128" t="s">
        <v>86</v>
      </c>
    </row>
    <row r="177" spans="1:15" x14ac:dyDescent="0.25">
      <c r="A177" s="15" t="s">
        <v>185</v>
      </c>
      <c r="B177" s="16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468"/>
      <c r="N177" s="15"/>
      <c r="O177" s="15" t="s">
        <v>185</v>
      </c>
    </row>
    <row r="178" spans="1:15" x14ac:dyDescent="0.25">
      <c r="A178" s="3" t="s">
        <v>186</v>
      </c>
      <c r="B178" s="4">
        <f>SUM(C178:N178)</f>
        <v>1688.2099999999998</v>
      </c>
      <c r="C178" s="448">
        <v>76.2</v>
      </c>
      <c r="D178" s="449">
        <v>84</v>
      </c>
      <c r="E178" s="450">
        <v>130</v>
      </c>
      <c r="F178" s="451">
        <v>169.25</v>
      </c>
      <c r="G178" s="452">
        <v>182.63</v>
      </c>
      <c r="H178" s="453">
        <v>127.15</v>
      </c>
      <c r="I178" s="454">
        <v>242.18</v>
      </c>
      <c r="J178" s="455">
        <v>250.23</v>
      </c>
      <c r="K178" s="453">
        <v>159.33000000000001</v>
      </c>
      <c r="L178" s="456">
        <v>123.25</v>
      </c>
      <c r="M178" s="483">
        <v>65.83</v>
      </c>
      <c r="N178" s="450">
        <v>78.16</v>
      </c>
      <c r="O178" s="3" t="s">
        <v>186</v>
      </c>
    </row>
    <row r="179" spans="1:15" x14ac:dyDescent="0.25">
      <c r="A179" s="2" t="s">
        <v>187</v>
      </c>
      <c r="B179" s="4">
        <f>SUM(C179:N179)</f>
        <v>1645</v>
      </c>
      <c r="C179" s="17">
        <v>68</v>
      </c>
      <c r="D179" s="19">
        <v>80</v>
      </c>
      <c r="E179" s="20">
        <v>115</v>
      </c>
      <c r="F179" s="21">
        <v>162</v>
      </c>
      <c r="G179" s="22">
        <v>199</v>
      </c>
      <c r="H179" s="23">
        <v>206</v>
      </c>
      <c r="I179" s="24">
        <v>213</v>
      </c>
      <c r="J179" s="25">
        <v>213</v>
      </c>
      <c r="K179" s="23">
        <v>151</v>
      </c>
      <c r="L179" s="26">
        <v>116</v>
      </c>
      <c r="M179" s="468">
        <v>74</v>
      </c>
      <c r="N179" s="20">
        <v>48</v>
      </c>
      <c r="O179" s="2" t="s">
        <v>187</v>
      </c>
    </row>
    <row r="180" spans="1:15" x14ac:dyDescent="0.25">
      <c r="A180" s="2" t="s">
        <v>28</v>
      </c>
      <c r="B180" s="18">
        <f t="shared" ref="B180:N180" si="12">INT((B178-B179)*10000/B179)/100</f>
        <v>2.62</v>
      </c>
      <c r="C180" s="17">
        <f t="shared" si="12"/>
        <v>12.05</v>
      </c>
      <c r="D180" s="19">
        <f t="shared" si="12"/>
        <v>5</v>
      </c>
      <c r="E180" s="20">
        <f t="shared" si="12"/>
        <v>13.04</v>
      </c>
      <c r="F180" s="21">
        <f t="shared" si="12"/>
        <v>4.47</v>
      </c>
      <c r="G180" s="22">
        <f t="shared" si="12"/>
        <v>-8.23</v>
      </c>
      <c r="H180" s="23">
        <f t="shared" si="12"/>
        <v>-38.28</v>
      </c>
      <c r="I180" s="24">
        <f t="shared" si="12"/>
        <v>13.69</v>
      </c>
      <c r="J180" s="25">
        <f t="shared" si="12"/>
        <v>17.47</v>
      </c>
      <c r="K180" s="23">
        <f t="shared" si="12"/>
        <v>5.51</v>
      </c>
      <c r="L180" s="26">
        <f t="shared" si="12"/>
        <v>6.25</v>
      </c>
      <c r="M180" s="468">
        <f t="shared" si="12"/>
        <v>-11.05</v>
      </c>
      <c r="N180" s="20">
        <f t="shared" si="12"/>
        <v>62.83</v>
      </c>
      <c r="O180" s="2" t="s">
        <v>28</v>
      </c>
    </row>
    <row r="181" spans="1:15" x14ac:dyDescent="0.25">
      <c r="A181" s="2" t="s">
        <v>188</v>
      </c>
      <c r="B181" s="18">
        <v>1817.63</v>
      </c>
      <c r="C181" s="17">
        <v>95</v>
      </c>
      <c r="D181" s="19">
        <v>154</v>
      </c>
      <c r="E181" s="20">
        <v>204</v>
      </c>
      <c r="F181" s="21">
        <v>291</v>
      </c>
      <c r="G181" s="22">
        <v>273.39999999999998</v>
      </c>
      <c r="H181" s="23">
        <v>292</v>
      </c>
      <c r="I181" s="24">
        <v>310</v>
      </c>
      <c r="J181" s="25">
        <v>284</v>
      </c>
      <c r="K181" s="23">
        <v>238</v>
      </c>
      <c r="L181" s="26">
        <v>179</v>
      </c>
      <c r="M181" s="468">
        <v>95</v>
      </c>
      <c r="N181" s="20">
        <v>90.3</v>
      </c>
      <c r="O181" s="2" t="s">
        <v>188</v>
      </c>
    </row>
    <row r="182" spans="1:15" x14ac:dyDescent="0.25">
      <c r="A182" s="2" t="s">
        <v>86</v>
      </c>
      <c r="B182" s="18">
        <v>2015</v>
      </c>
      <c r="C182" s="17">
        <v>2005</v>
      </c>
      <c r="D182" s="19">
        <v>2008</v>
      </c>
      <c r="E182" s="20">
        <v>2014</v>
      </c>
      <c r="F182" s="21">
        <v>2007</v>
      </c>
      <c r="G182" s="22">
        <v>2011</v>
      </c>
      <c r="H182" s="23">
        <v>1976</v>
      </c>
      <c r="I182" s="24">
        <v>1990</v>
      </c>
      <c r="J182" s="25">
        <v>1976</v>
      </c>
      <c r="K182" s="23">
        <v>1997</v>
      </c>
      <c r="L182" s="26">
        <v>1965</v>
      </c>
      <c r="M182" s="468">
        <v>2005</v>
      </c>
      <c r="N182" s="20">
        <v>2013</v>
      </c>
      <c r="O182" s="2" t="s">
        <v>86</v>
      </c>
    </row>
    <row r="183" spans="1:15" x14ac:dyDescent="0.25">
      <c r="A183" s="2" t="s">
        <v>189</v>
      </c>
      <c r="B183" s="18">
        <v>1603</v>
      </c>
      <c r="C183" s="17">
        <v>32</v>
      </c>
      <c r="D183" s="19">
        <v>28</v>
      </c>
      <c r="E183" s="20">
        <v>54</v>
      </c>
      <c r="F183" s="21">
        <v>100</v>
      </c>
      <c r="G183" s="22">
        <v>120</v>
      </c>
      <c r="H183" s="23">
        <v>115</v>
      </c>
      <c r="I183" s="24">
        <v>141</v>
      </c>
      <c r="J183" s="25">
        <v>127</v>
      </c>
      <c r="K183" s="23">
        <v>81</v>
      </c>
      <c r="L183" s="26">
        <v>52</v>
      </c>
      <c r="M183" s="468">
        <v>42</v>
      </c>
      <c r="N183" s="20">
        <v>17</v>
      </c>
      <c r="O183" s="2" t="s">
        <v>189</v>
      </c>
    </row>
    <row r="184" spans="1:15" x14ac:dyDescent="0.25">
      <c r="A184" s="2" t="s">
        <v>86</v>
      </c>
      <c r="B184" s="18">
        <v>2002</v>
      </c>
      <c r="C184" s="17">
        <v>1964</v>
      </c>
      <c r="D184" s="19">
        <v>2006</v>
      </c>
      <c r="E184" s="20">
        <v>2001</v>
      </c>
      <c r="F184" s="21">
        <v>1998</v>
      </c>
      <c r="G184" s="22">
        <v>2006</v>
      </c>
      <c r="H184" s="23">
        <v>2007</v>
      </c>
      <c r="I184" s="24">
        <v>1965</v>
      </c>
      <c r="J184" s="25">
        <v>1968</v>
      </c>
      <c r="K184" s="23">
        <v>1984</v>
      </c>
      <c r="L184" s="26">
        <v>1998</v>
      </c>
      <c r="M184" s="468">
        <v>2010</v>
      </c>
      <c r="N184" s="20">
        <v>1988</v>
      </c>
      <c r="O184" s="2" t="s">
        <v>86</v>
      </c>
    </row>
    <row r="185" spans="1:15" x14ac:dyDescent="0.25">
      <c r="A185" s="15" t="s">
        <v>190</v>
      </c>
      <c r="B185" s="16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468"/>
      <c r="N185" s="15"/>
      <c r="O185" s="15" t="s">
        <v>190</v>
      </c>
    </row>
    <row r="186" spans="1:15" x14ac:dyDescent="0.25">
      <c r="A186" s="279" t="s">
        <v>191</v>
      </c>
      <c r="B186" s="280">
        <f>SUM(C186:N186)</f>
        <v>115</v>
      </c>
      <c r="C186" s="281">
        <v>14</v>
      </c>
      <c r="D186" s="282">
        <v>15</v>
      </c>
      <c r="E186" s="283">
        <v>12</v>
      </c>
      <c r="F186" s="284">
        <v>10</v>
      </c>
      <c r="G186" s="285">
        <v>9</v>
      </c>
      <c r="H186" s="286">
        <v>11</v>
      </c>
      <c r="I186" s="287">
        <v>7</v>
      </c>
      <c r="J186" s="288">
        <v>6</v>
      </c>
      <c r="K186" s="286">
        <v>8</v>
      </c>
      <c r="L186" s="289">
        <v>6</v>
      </c>
      <c r="M186" s="474">
        <v>13</v>
      </c>
      <c r="N186" s="283">
        <v>4</v>
      </c>
      <c r="O186" s="279" t="s">
        <v>191</v>
      </c>
    </row>
    <row r="187" spans="1:15" x14ac:dyDescent="0.25">
      <c r="A187" s="291" t="s">
        <v>192</v>
      </c>
      <c r="B187" s="269">
        <f>SUM(C187:N187)</f>
        <v>131.82</v>
      </c>
      <c r="C187" s="292">
        <v>12.8</v>
      </c>
      <c r="D187" s="293">
        <v>10.87</v>
      </c>
      <c r="E187" s="294">
        <v>10.07</v>
      </c>
      <c r="F187" s="295">
        <v>8.27</v>
      </c>
      <c r="G187" s="296">
        <v>10.67</v>
      </c>
      <c r="H187" s="297">
        <v>8.6</v>
      </c>
      <c r="I187" s="298">
        <v>11.53</v>
      </c>
      <c r="J187" s="299">
        <v>11.53</v>
      </c>
      <c r="K187" s="297">
        <v>8.67</v>
      </c>
      <c r="L187" s="300">
        <v>11.8</v>
      </c>
      <c r="M187" s="467">
        <v>13.41</v>
      </c>
      <c r="N187" s="294">
        <v>13.6</v>
      </c>
      <c r="O187" s="291" t="s">
        <v>192</v>
      </c>
    </row>
    <row r="188" spans="1:15" x14ac:dyDescent="0.25">
      <c r="A188" s="2" t="s">
        <v>193</v>
      </c>
      <c r="B188" s="18">
        <v>174</v>
      </c>
      <c r="C188" s="17">
        <v>20</v>
      </c>
      <c r="D188" s="19">
        <v>21</v>
      </c>
      <c r="E188" s="20">
        <v>20</v>
      </c>
      <c r="F188" s="21">
        <v>21</v>
      </c>
      <c r="G188" s="22">
        <v>21</v>
      </c>
      <c r="H188" s="23">
        <v>15</v>
      </c>
      <c r="I188" s="24">
        <v>17</v>
      </c>
      <c r="J188" s="25">
        <v>19</v>
      </c>
      <c r="K188" s="23">
        <v>18</v>
      </c>
      <c r="L188" s="26">
        <v>19</v>
      </c>
      <c r="M188" s="468">
        <v>18</v>
      </c>
      <c r="N188" s="20">
        <v>23</v>
      </c>
      <c r="O188" s="2" t="s">
        <v>193</v>
      </c>
    </row>
    <row r="189" spans="1:15" x14ac:dyDescent="0.25">
      <c r="A189" s="2" t="s">
        <v>86</v>
      </c>
      <c r="B189" s="18">
        <v>2002</v>
      </c>
      <c r="C189" s="17">
        <v>2014</v>
      </c>
      <c r="D189" s="19">
        <v>2002</v>
      </c>
      <c r="E189" s="20">
        <v>2008</v>
      </c>
      <c r="F189" s="21">
        <v>2001</v>
      </c>
      <c r="G189" s="22">
        <v>2002</v>
      </c>
      <c r="H189" s="23">
        <v>2007</v>
      </c>
      <c r="I189" s="24">
        <v>2007</v>
      </c>
      <c r="J189" s="25">
        <v>2014</v>
      </c>
      <c r="K189" s="23">
        <v>2001</v>
      </c>
      <c r="L189" s="26">
        <v>2012</v>
      </c>
      <c r="M189" s="468">
        <v>2009</v>
      </c>
      <c r="N189" s="20">
        <v>2011</v>
      </c>
      <c r="O189" s="2" t="s">
        <v>86</v>
      </c>
    </row>
    <row r="190" spans="1:15" x14ac:dyDescent="0.25">
      <c r="A190" s="2" t="s">
        <v>194</v>
      </c>
      <c r="B190" s="18">
        <v>109</v>
      </c>
      <c r="C190" s="17">
        <v>8</v>
      </c>
      <c r="D190" s="19">
        <v>2</v>
      </c>
      <c r="E190" s="20">
        <v>4</v>
      </c>
      <c r="F190" s="21">
        <v>2</v>
      </c>
      <c r="G190" s="22">
        <v>4</v>
      </c>
      <c r="H190" s="23">
        <v>3</v>
      </c>
      <c r="I190" s="24">
        <v>5</v>
      </c>
      <c r="J190" s="25">
        <v>2</v>
      </c>
      <c r="K190" s="23">
        <v>2</v>
      </c>
      <c r="L190" s="26">
        <v>4</v>
      </c>
      <c r="M190" s="468">
        <v>4</v>
      </c>
      <c r="N190" s="20">
        <v>3</v>
      </c>
      <c r="O190" s="2" t="s">
        <v>194</v>
      </c>
    </row>
    <row r="191" spans="1:15" ht="15.75" thickBot="1" x14ac:dyDescent="0.3">
      <c r="A191" s="128" t="s">
        <v>86</v>
      </c>
      <c r="B191" s="89">
        <v>2009</v>
      </c>
      <c r="C191" s="90">
        <v>2009</v>
      </c>
      <c r="D191" s="91">
        <v>2012</v>
      </c>
      <c r="E191" s="92">
        <v>2012</v>
      </c>
      <c r="F191" s="93">
        <v>2007</v>
      </c>
      <c r="G191" s="94">
        <v>2010</v>
      </c>
      <c r="H191" s="95">
        <v>2015</v>
      </c>
      <c r="I191" s="96">
        <v>2013</v>
      </c>
      <c r="J191" s="97">
        <v>2009</v>
      </c>
      <c r="K191" s="95">
        <v>2003</v>
      </c>
      <c r="L191" s="98">
        <v>2007</v>
      </c>
      <c r="M191" s="477">
        <v>2011</v>
      </c>
      <c r="N191" s="92">
        <v>2010</v>
      </c>
      <c r="O191" s="128" t="s">
        <v>86</v>
      </c>
    </row>
    <row r="192" spans="1:15" ht="15.75" thickTop="1" x14ac:dyDescent="0.25">
      <c r="A192" s="62" t="s">
        <v>195</v>
      </c>
      <c r="B192" s="63">
        <f>SUM(C192:N192)</f>
        <v>130</v>
      </c>
      <c r="C192" s="64">
        <v>16</v>
      </c>
      <c r="D192" s="65">
        <v>15</v>
      </c>
      <c r="E192" s="66">
        <v>14</v>
      </c>
      <c r="F192" s="67">
        <v>11</v>
      </c>
      <c r="G192" s="68">
        <v>8</v>
      </c>
      <c r="H192" s="69">
        <v>16</v>
      </c>
      <c r="I192" s="70">
        <v>6</v>
      </c>
      <c r="J192" s="71">
        <v>7</v>
      </c>
      <c r="K192" s="69">
        <v>9</v>
      </c>
      <c r="L192" s="72">
        <v>8</v>
      </c>
      <c r="M192" s="480">
        <v>17</v>
      </c>
      <c r="N192" s="66">
        <v>3</v>
      </c>
      <c r="O192" s="62" t="s">
        <v>195</v>
      </c>
    </row>
    <row r="193" spans="1:15" x14ac:dyDescent="0.25">
      <c r="A193" s="2" t="s">
        <v>192</v>
      </c>
      <c r="B193" s="18">
        <f>SUM(C193:N193)</f>
        <v>126</v>
      </c>
      <c r="C193" s="17">
        <v>11</v>
      </c>
      <c r="D193" s="19">
        <v>10</v>
      </c>
      <c r="E193" s="20">
        <v>10</v>
      </c>
      <c r="F193" s="21">
        <v>11</v>
      </c>
      <c r="G193" s="22">
        <v>10</v>
      </c>
      <c r="H193" s="23">
        <v>10</v>
      </c>
      <c r="I193" s="24">
        <v>9</v>
      </c>
      <c r="J193" s="25">
        <v>10</v>
      </c>
      <c r="K193" s="23">
        <v>11</v>
      </c>
      <c r="L193" s="26">
        <v>10</v>
      </c>
      <c r="M193" s="468">
        <v>12</v>
      </c>
      <c r="N193" s="20">
        <v>12</v>
      </c>
      <c r="O193" s="2" t="s">
        <v>192</v>
      </c>
    </row>
    <row r="194" spans="1:15" x14ac:dyDescent="0.25">
      <c r="A194" s="2" t="s">
        <v>193</v>
      </c>
      <c r="B194" s="16"/>
      <c r="C194" s="17">
        <v>24</v>
      </c>
      <c r="D194" s="19">
        <v>21</v>
      </c>
      <c r="E194" s="20">
        <v>23</v>
      </c>
      <c r="F194" s="21">
        <v>21</v>
      </c>
      <c r="G194" s="22">
        <v>20</v>
      </c>
      <c r="H194" s="23">
        <v>21</v>
      </c>
      <c r="I194" s="24">
        <v>21</v>
      </c>
      <c r="J194" s="25">
        <v>21</v>
      </c>
      <c r="K194" s="23">
        <v>22</v>
      </c>
      <c r="L194" s="26">
        <v>24</v>
      </c>
      <c r="M194" s="468">
        <v>23</v>
      </c>
      <c r="N194" s="20">
        <v>21</v>
      </c>
      <c r="O194" s="2" t="s">
        <v>193</v>
      </c>
    </row>
    <row r="195" spans="1:15" x14ac:dyDescent="0.25">
      <c r="A195" s="2" t="s">
        <v>86</v>
      </c>
      <c r="B195" s="16"/>
      <c r="C195" s="17">
        <v>1948</v>
      </c>
      <c r="D195" s="19">
        <v>1995</v>
      </c>
      <c r="E195" s="20">
        <v>1979</v>
      </c>
      <c r="F195" s="21">
        <v>2001</v>
      </c>
      <c r="G195" s="22">
        <v>2006</v>
      </c>
      <c r="H195" s="23">
        <v>1991</v>
      </c>
      <c r="I195" s="24">
        <v>1988</v>
      </c>
      <c r="J195" s="25">
        <v>1956</v>
      </c>
      <c r="K195" s="23">
        <v>1950</v>
      </c>
      <c r="L195" s="26">
        <v>1981</v>
      </c>
      <c r="M195" s="468">
        <v>2000</v>
      </c>
      <c r="N195" s="20" t="s">
        <v>99</v>
      </c>
      <c r="O195" s="2" t="s">
        <v>86</v>
      </c>
    </row>
    <row r="196" spans="1:15" x14ac:dyDescent="0.25">
      <c r="A196" s="2" t="s">
        <v>194</v>
      </c>
      <c r="B196" s="16"/>
      <c r="C196" s="17">
        <v>1</v>
      </c>
      <c r="D196" s="19">
        <v>1</v>
      </c>
      <c r="E196" s="20">
        <v>1</v>
      </c>
      <c r="F196" s="21">
        <v>2</v>
      </c>
      <c r="G196" s="22">
        <v>2</v>
      </c>
      <c r="H196" s="23">
        <v>1</v>
      </c>
      <c r="I196" s="24">
        <v>3</v>
      </c>
      <c r="J196" s="25">
        <v>2</v>
      </c>
      <c r="K196" s="23">
        <v>1</v>
      </c>
      <c r="L196" s="26">
        <v>2</v>
      </c>
      <c r="M196" s="468">
        <v>4</v>
      </c>
      <c r="N196" s="20">
        <v>2</v>
      </c>
      <c r="O196" s="2" t="s">
        <v>194</v>
      </c>
    </row>
    <row r="197" spans="1:15" x14ac:dyDescent="0.25">
      <c r="A197" s="128" t="s">
        <v>86</v>
      </c>
      <c r="B197" s="101"/>
      <c r="C197" s="90">
        <v>1997</v>
      </c>
      <c r="D197" s="91">
        <v>1959</v>
      </c>
      <c r="E197" s="92">
        <v>1953</v>
      </c>
      <c r="F197" s="93">
        <v>2007</v>
      </c>
      <c r="G197" s="94">
        <v>1989</v>
      </c>
      <c r="H197" s="95">
        <v>1976</v>
      </c>
      <c r="I197" s="96" t="s">
        <v>99</v>
      </c>
      <c r="J197" s="97">
        <v>1995</v>
      </c>
      <c r="K197" s="95">
        <v>1959</v>
      </c>
      <c r="L197" s="98">
        <v>1969</v>
      </c>
      <c r="M197" s="477" t="s">
        <v>99</v>
      </c>
      <c r="N197" s="92">
        <v>1971</v>
      </c>
      <c r="O197" s="128" t="s">
        <v>86</v>
      </c>
    </row>
    <row r="198" spans="1:15" x14ac:dyDescent="0.25">
      <c r="A198" s="15" t="s">
        <v>196</v>
      </c>
      <c r="B198" s="16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468"/>
      <c r="N198" s="15"/>
      <c r="O198" s="15" t="s">
        <v>196</v>
      </c>
    </row>
    <row r="199" spans="1:15" x14ac:dyDescent="0.25">
      <c r="A199" s="3" t="s">
        <v>197</v>
      </c>
      <c r="B199" s="18">
        <f>MAX(C199:N199)</f>
        <v>20.6</v>
      </c>
      <c r="C199" s="5">
        <v>12.8</v>
      </c>
      <c r="D199" s="6">
        <v>11.4</v>
      </c>
      <c r="E199" s="7">
        <v>8.8000000000000007</v>
      </c>
      <c r="F199" s="8">
        <v>20.6</v>
      </c>
      <c r="G199" s="9">
        <v>20.2</v>
      </c>
      <c r="H199" s="10">
        <v>13.4</v>
      </c>
      <c r="I199" s="11">
        <v>7</v>
      </c>
      <c r="J199" s="12">
        <v>12.2</v>
      </c>
      <c r="K199" s="10">
        <v>15.6</v>
      </c>
      <c r="L199" s="13">
        <v>9.1999999999999993</v>
      </c>
      <c r="M199" s="469">
        <v>13.4</v>
      </c>
      <c r="N199" s="7">
        <v>6.8</v>
      </c>
      <c r="O199" s="3" t="s">
        <v>197</v>
      </c>
    </row>
    <row r="200" spans="1:15" x14ac:dyDescent="0.25">
      <c r="A200" s="36" t="s">
        <v>89</v>
      </c>
      <c r="B200" s="39"/>
      <c r="C200" s="40">
        <v>42399</v>
      </c>
      <c r="D200" s="41">
        <v>42409</v>
      </c>
      <c r="E200" s="42">
        <v>26</v>
      </c>
      <c r="F200" s="43">
        <v>42471</v>
      </c>
      <c r="G200" s="44">
        <v>42520</v>
      </c>
      <c r="H200" s="45">
        <v>42541</v>
      </c>
      <c r="I200" s="46">
        <v>42564</v>
      </c>
      <c r="J200" s="47">
        <v>42585</v>
      </c>
      <c r="K200" s="45">
        <v>42629</v>
      </c>
      <c r="L200" s="48">
        <v>42659</v>
      </c>
      <c r="M200" s="470">
        <v>42692</v>
      </c>
      <c r="N200" s="42">
        <v>42726</v>
      </c>
      <c r="O200" s="36" t="s">
        <v>89</v>
      </c>
    </row>
    <row r="201" spans="1:15" x14ac:dyDescent="0.25">
      <c r="A201" s="2" t="s">
        <v>198</v>
      </c>
      <c r="B201" s="18">
        <v>65</v>
      </c>
      <c r="C201" s="17">
        <v>25</v>
      </c>
      <c r="D201" s="19">
        <v>24.6</v>
      </c>
      <c r="E201" s="20">
        <v>23.4</v>
      </c>
      <c r="F201" s="21">
        <v>63.5</v>
      </c>
      <c r="G201" s="22">
        <v>50</v>
      </c>
      <c r="H201" s="23">
        <v>32</v>
      </c>
      <c r="I201" s="24">
        <v>48</v>
      </c>
      <c r="J201" s="25">
        <v>65</v>
      </c>
      <c r="K201" s="23">
        <v>32</v>
      </c>
      <c r="L201" s="26">
        <v>39.799999999999997</v>
      </c>
      <c r="M201" s="468">
        <v>45.4</v>
      </c>
      <c r="N201" s="20">
        <v>33.799999999999997</v>
      </c>
      <c r="O201" s="2" t="s">
        <v>198</v>
      </c>
    </row>
    <row r="202" spans="1:15" ht="15.75" thickBot="1" x14ac:dyDescent="0.3">
      <c r="A202" s="128" t="s">
        <v>89</v>
      </c>
      <c r="B202" s="181">
        <v>37494</v>
      </c>
      <c r="C202" s="90" t="s">
        <v>200</v>
      </c>
      <c r="D202" s="183">
        <v>40237</v>
      </c>
      <c r="E202" s="184">
        <v>40973</v>
      </c>
      <c r="F202" s="93" t="s">
        <v>202</v>
      </c>
      <c r="G202" s="186">
        <v>38843</v>
      </c>
      <c r="H202" s="187">
        <v>39210</v>
      </c>
      <c r="I202" s="96" t="s">
        <v>387</v>
      </c>
      <c r="J202" s="189">
        <v>37494</v>
      </c>
      <c r="K202" s="187">
        <v>37500</v>
      </c>
      <c r="L202" s="190">
        <v>41186</v>
      </c>
      <c r="M202" s="484">
        <v>40495</v>
      </c>
      <c r="N202" s="184">
        <v>41265</v>
      </c>
      <c r="O202" s="128" t="s">
        <v>89</v>
      </c>
    </row>
    <row r="203" spans="1:15" ht="15.75" thickTop="1" x14ac:dyDescent="0.25">
      <c r="A203" s="62" t="s">
        <v>206</v>
      </c>
      <c r="B203" s="18">
        <f>MAX(C203:N203)</f>
        <v>29.7</v>
      </c>
      <c r="C203" s="64">
        <v>14.1</v>
      </c>
      <c r="D203" s="65">
        <v>19.8</v>
      </c>
      <c r="E203" s="66">
        <v>14.5</v>
      </c>
      <c r="F203" s="67">
        <v>18.7</v>
      </c>
      <c r="G203" s="68">
        <v>29.7</v>
      </c>
      <c r="H203" s="69">
        <v>9.5</v>
      </c>
      <c r="I203" s="70">
        <v>17.899999999999999</v>
      </c>
      <c r="J203" s="71">
        <v>10.9</v>
      </c>
      <c r="K203" s="69">
        <v>24.4</v>
      </c>
      <c r="L203" s="72">
        <v>8.9</v>
      </c>
      <c r="M203" s="480">
        <v>14.3</v>
      </c>
      <c r="N203" s="66">
        <v>14.3</v>
      </c>
      <c r="O203" s="62" t="s">
        <v>206</v>
      </c>
    </row>
    <row r="204" spans="1:15" x14ac:dyDescent="0.25">
      <c r="A204" s="155" t="s">
        <v>89</v>
      </c>
      <c r="B204" s="228"/>
      <c r="C204" s="157" t="s">
        <v>763</v>
      </c>
      <c r="D204" s="158">
        <v>42409</v>
      </c>
      <c r="E204" s="159">
        <v>26</v>
      </c>
      <c r="F204" s="160">
        <v>42471</v>
      </c>
      <c r="G204" s="161">
        <v>42520</v>
      </c>
      <c r="H204" s="162">
        <v>42541</v>
      </c>
      <c r="I204" s="163">
        <v>42563</v>
      </c>
      <c r="J204" s="164">
        <v>42585</v>
      </c>
      <c r="K204" s="162">
        <v>42629</v>
      </c>
      <c r="L204" s="165">
        <v>42659</v>
      </c>
      <c r="M204" s="485">
        <v>42680</v>
      </c>
      <c r="N204" s="159">
        <v>42725</v>
      </c>
      <c r="O204" s="155" t="s">
        <v>89</v>
      </c>
    </row>
    <row r="205" spans="1:15" x14ac:dyDescent="0.25">
      <c r="A205" s="2" t="s">
        <v>198</v>
      </c>
      <c r="B205" s="18">
        <v>101.4</v>
      </c>
      <c r="C205" s="17">
        <v>41.1</v>
      </c>
      <c r="D205" s="19">
        <v>33.4</v>
      </c>
      <c r="E205" s="20">
        <v>31.4</v>
      </c>
      <c r="F205" s="21">
        <v>37.5</v>
      </c>
      <c r="G205" s="22">
        <v>38</v>
      </c>
      <c r="H205" s="23">
        <v>68.099999999999994</v>
      </c>
      <c r="I205" s="24">
        <v>77</v>
      </c>
      <c r="J205" s="25">
        <v>65</v>
      </c>
      <c r="K205" s="23">
        <v>101.4</v>
      </c>
      <c r="L205" s="26">
        <v>53.3</v>
      </c>
      <c r="M205" s="468">
        <v>37.4</v>
      </c>
      <c r="N205" s="20">
        <v>37.6</v>
      </c>
      <c r="O205" s="2" t="s">
        <v>198</v>
      </c>
    </row>
    <row r="206" spans="1:15" x14ac:dyDescent="0.25">
      <c r="A206" s="2" t="s">
        <v>89</v>
      </c>
      <c r="B206" s="39">
        <v>34587</v>
      </c>
      <c r="C206" s="74">
        <v>9135</v>
      </c>
      <c r="D206" s="75">
        <v>37299</v>
      </c>
      <c r="E206" s="76">
        <v>32574</v>
      </c>
      <c r="F206" s="77">
        <v>28582</v>
      </c>
      <c r="G206" s="78">
        <v>34098</v>
      </c>
      <c r="H206" s="79">
        <v>19540</v>
      </c>
      <c r="I206" s="80">
        <v>10049</v>
      </c>
      <c r="J206" s="81">
        <v>37494</v>
      </c>
      <c r="K206" s="79">
        <v>34587</v>
      </c>
      <c r="L206" s="82">
        <v>11973</v>
      </c>
      <c r="M206" s="472">
        <v>23334</v>
      </c>
      <c r="N206" s="76">
        <v>29207</v>
      </c>
      <c r="O206" s="2"/>
    </row>
    <row r="207" spans="1:15" x14ac:dyDescent="0.25">
      <c r="A207" s="15" t="s">
        <v>207</v>
      </c>
      <c r="B207" s="16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468"/>
      <c r="N207" s="15"/>
      <c r="O207" s="15" t="s">
        <v>207</v>
      </c>
    </row>
    <row r="208" spans="1:15" x14ac:dyDescent="0.25">
      <c r="A208" s="279" t="s">
        <v>208</v>
      </c>
      <c r="B208" s="280">
        <f>SUM(C208:N208)</f>
        <v>5</v>
      </c>
      <c r="C208" s="281">
        <v>1</v>
      </c>
      <c r="D208" s="282">
        <v>1</v>
      </c>
      <c r="E208" s="283">
        <v>2</v>
      </c>
      <c r="F208" s="284">
        <v>1</v>
      </c>
      <c r="G208" s="285">
        <v>0</v>
      </c>
      <c r="H208" s="286">
        <v>0</v>
      </c>
      <c r="I208" s="287">
        <v>0</v>
      </c>
      <c r="J208" s="288">
        <v>0</v>
      </c>
      <c r="K208" s="286">
        <v>0</v>
      </c>
      <c r="L208" s="289">
        <v>0</v>
      </c>
      <c r="M208" s="474">
        <v>0</v>
      </c>
      <c r="N208" s="283">
        <v>0</v>
      </c>
      <c r="O208" s="279" t="s">
        <v>208</v>
      </c>
    </row>
    <row r="209" spans="1:15" x14ac:dyDescent="0.25">
      <c r="A209" s="291" t="s">
        <v>209</v>
      </c>
      <c r="B209" s="269">
        <f>SUM(C209:N209)</f>
        <v>11.399999999999999</v>
      </c>
      <c r="C209" s="292">
        <v>2.6</v>
      </c>
      <c r="D209" s="293">
        <v>3.93</v>
      </c>
      <c r="E209" s="294">
        <v>2.33</v>
      </c>
      <c r="F209" s="295">
        <v>0.2</v>
      </c>
      <c r="G209" s="296">
        <v>0</v>
      </c>
      <c r="H209" s="297">
        <v>0</v>
      </c>
      <c r="I209" s="298">
        <v>0</v>
      </c>
      <c r="J209" s="299">
        <v>0</v>
      </c>
      <c r="K209" s="297">
        <v>0</v>
      </c>
      <c r="L209" s="300">
        <v>7.0000000000000007E-2</v>
      </c>
      <c r="M209" s="467">
        <v>0.4</v>
      </c>
      <c r="N209" s="294">
        <v>1.87</v>
      </c>
      <c r="O209" s="291" t="s">
        <v>209</v>
      </c>
    </row>
    <row r="210" spans="1:15" x14ac:dyDescent="0.25">
      <c r="A210" s="2" t="s">
        <v>210</v>
      </c>
      <c r="B210" s="18">
        <v>22</v>
      </c>
      <c r="C210" s="17">
        <v>9</v>
      </c>
      <c r="D210" s="19">
        <v>13</v>
      </c>
      <c r="E210" s="20">
        <v>7</v>
      </c>
      <c r="F210" s="21">
        <v>2</v>
      </c>
      <c r="G210" s="22">
        <v>0</v>
      </c>
      <c r="H210" s="23">
        <v>0</v>
      </c>
      <c r="I210" s="24">
        <v>0</v>
      </c>
      <c r="J210" s="25">
        <v>0</v>
      </c>
      <c r="K210" s="23">
        <v>0</v>
      </c>
      <c r="L210" s="26">
        <v>1</v>
      </c>
      <c r="M210" s="468">
        <v>2</v>
      </c>
      <c r="N210" s="20">
        <v>9</v>
      </c>
      <c r="O210" s="2" t="s">
        <v>210</v>
      </c>
    </row>
    <row r="211" spans="1:15" x14ac:dyDescent="0.25">
      <c r="A211" s="2" t="s">
        <v>86</v>
      </c>
      <c r="B211" s="18">
        <v>2005</v>
      </c>
      <c r="C211" s="17">
        <v>2010</v>
      </c>
      <c r="D211" s="19">
        <v>2010</v>
      </c>
      <c r="E211" s="20">
        <v>2006</v>
      </c>
      <c r="F211" s="21">
        <v>2008</v>
      </c>
      <c r="G211" s="22"/>
      <c r="H211" s="23"/>
      <c r="I211" s="24"/>
      <c r="J211" s="25"/>
      <c r="K211" s="23"/>
      <c r="L211" s="26">
        <v>2012</v>
      </c>
      <c r="M211" s="468">
        <v>2010</v>
      </c>
      <c r="N211" s="20">
        <v>2010</v>
      </c>
      <c r="O211" s="2" t="s">
        <v>86</v>
      </c>
    </row>
    <row r="212" spans="1:15" x14ac:dyDescent="0.25">
      <c r="A212" s="2" t="s">
        <v>211</v>
      </c>
      <c r="B212" s="18">
        <v>0</v>
      </c>
      <c r="C212" s="17">
        <v>0</v>
      </c>
      <c r="D212" s="19">
        <v>0</v>
      </c>
      <c r="E212" s="20">
        <v>0</v>
      </c>
      <c r="F212" s="21">
        <v>0</v>
      </c>
      <c r="G212" s="22">
        <v>0</v>
      </c>
      <c r="H212" s="23">
        <v>0</v>
      </c>
      <c r="I212" s="24">
        <v>0</v>
      </c>
      <c r="J212" s="25">
        <v>0</v>
      </c>
      <c r="K212" s="23">
        <v>0</v>
      </c>
      <c r="L212" s="26">
        <v>0</v>
      </c>
      <c r="M212" s="468">
        <v>0</v>
      </c>
      <c r="N212" s="20">
        <v>0</v>
      </c>
      <c r="O212" s="2" t="s">
        <v>211</v>
      </c>
    </row>
    <row r="213" spans="1:15" x14ac:dyDescent="0.25">
      <c r="A213" s="2" t="s">
        <v>126</v>
      </c>
      <c r="B213" s="18">
        <v>2011</v>
      </c>
      <c r="C213" s="17">
        <v>2014</v>
      </c>
      <c r="D213" s="19">
        <v>2015</v>
      </c>
      <c r="E213" s="20">
        <v>2015</v>
      </c>
      <c r="F213" s="21">
        <v>2015</v>
      </c>
      <c r="G213" s="22"/>
      <c r="H213" s="23"/>
      <c r="I213" s="24"/>
      <c r="J213" s="25"/>
      <c r="K213" s="23"/>
      <c r="L213" s="26">
        <v>2016</v>
      </c>
      <c r="M213" s="468">
        <v>2015</v>
      </c>
      <c r="N213" s="20">
        <v>2016</v>
      </c>
      <c r="O213" s="2" t="s">
        <v>126</v>
      </c>
    </row>
    <row r="214" spans="1:15" x14ac:dyDescent="0.25">
      <c r="A214" s="2" t="s">
        <v>212</v>
      </c>
      <c r="B214" s="18">
        <v>22</v>
      </c>
      <c r="C214" s="17">
        <v>12</v>
      </c>
      <c r="D214" s="19">
        <v>22</v>
      </c>
      <c r="E214" s="20">
        <v>22</v>
      </c>
      <c r="F214" s="21">
        <v>8</v>
      </c>
      <c r="G214" s="22">
        <v>0</v>
      </c>
      <c r="H214" s="23">
        <v>0</v>
      </c>
      <c r="I214" s="24">
        <v>0</v>
      </c>
      <c r="J214" s="25">
        <v>0</v>
      </c>
      <c r="K214" s="23">
        <v>0</v>
      </c>
      <c r="L214" s="26">
        <v>1</v>
      </c>
      <c r="M214" s="468">
        <v>2</v>
      </c>
      <c r="N214" s="20">
        <v>16</v>
      </c>
      <c r="O214" s="2" t="s">
        <v>212</v>
      </c>
    </row>
    <row r="215" spans="1:15" x14ac:dyDescent="0.25">
      <c r="A215" s="50" t="s">
        <v>89</v>
      </c>
      <c r="B215" s="51">
        <v>38407</v>
      </c>
      <c r="C215" s="52">
        <v>41294</v>
      </c>
      <c r="D215" s="53">
        <v>38407</v>
      </c>
      <c r="E215" s="54">
        <v>38413</v>
      </c>
      <c r="F215" s="55">
        <v>39545</v>
      </c>
      <c r="G215" s="56"/>
      <c r="H215" s="57"/>
      <c r="I215" s="58"/>
      <c r="J215" s="59"/>
      <c r="K215" s="57"/>
      <c r="L215" s="60">
        <v>41209</v>
      </c>
      <c r="M215" s="471">
        <v>40510</v>
      </c>
      <c r="N215" s="54">
        <v>40531</v>
      </c>
      <c r="O215" s="50" t="s">
        <v>89</v>
      </c>
    </row>
    <row r="216" spans="1:15" x14ac:dyDescent="0.25">
      <c r="A216" s="2" t="s">
        <v>388</v>
      </c>
      <c r="B216" s="18">
        <f>SUM(C216:N216)</f>
        <v>14</v>
      </c>
      <c r="C216" s="17">
        <v>4</v>
      </c>
      <c r="D216" s="19">
        <v>4</v>
      </c>
      <c r="E216" s="20">
        <v>2</v>
      </c>
      <c r="F216" s="21">
        <v>1</v>
      </c>
      <c r="G216" s="22">
        <v>0</v>
      </c>
      <c r="H216" s="23">
        <v>0</v>
      </c>
      <c r="I216" s="24">
        <v>0</v>
      </c>
      <c r="J216" s="25">
        <v>0</v>
      </c>
      <c r="K216" s="23">
        <v>0</v>
      </c>
      <c r="L216" s="26">
        <v>0</v>
      </c>
      <c r="M216" s="468">
        <v>1</v>
      </c>
      <c r="N216" s="20">
        <v>2</v>
      </c>
      <c r="O216" s="2" t="s">
        <v>388</v>
      </c>
    </row>
    <row r="217" spans="1:15" x14ac:dyDescent="0.25">
      <c r="A217" s="15" t="s">
        <v>214</v>
      </c>
      <c r="B217" s="16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468"/>
      <c r="N217" s="15"/>
      <c r="O217" s="15" t="s">
        <v>214</v>
      </c>
    </row>
    <row r="218" spans="1:15" x14ac:dyDescent="0.25">
      <c r="A218" s="279" t="s">
        <v>215</v>
      </c>
      <c r="B218" s="280">
        <f>SUM(C218:N218)</f>
        <v>14</v>
      </c>
      <c r="C218" s="281">
        <v>2</v>
      </c>
      <c r="D218" s="282">
        <v>1</v>
      </c>
      <c r="E218" s="283">
        <v>0</v>
      </c>
      <c r="F218" s="284">
        <v>0</v>
      </c>
      <c r="G218" s="285">
        <v>1</v>
      </c>
      <c r="H218" s="286">
        <v>0</v>
      </c>
      <c r="I218" s="287">
        <v>0</v>
      </c>
      <c r="J218" s="288">
        <v>1</v>
      </c>
      <c r="K218" s="286">
        <v>0</v>
      </c>
      <c r="L218" s="289">
        <v>6</v>
      </c>
      <c r="M218" s="474">
        <v>0</v>
      </c>
      <c r="N218" s="283">
        <v>3</v>
      </c>
      <c r="O218" s="279" t="s">
        <v>215</v>
      </c>
    </row>
    <row r="219" spans="1:15" x14ac:dyDescent="0.25">
      <c r="A219" s="291" t="s">
        <v>216</v>
      </c>
      <c r="B219" s="269">
        <f>SUM(C219:N219)</f>
        <v>13.979999999999999</v>
      </c>
      <c r="C219" s="292">
        <v>1.2</v>
      </c>
      <c r="D219" s="293">
        <v>1.07</v>
      </c>
      <c r="E219" s="294">
        <v>1.4</v>
      </c>
      <c r="F219" s="295">
        <v>1.27</v>
      </c>
      <c r="G219" s="296">
        <v>1.27</v>
      </c>
      <c r="H219" s="297">
        <v>0.6</v>
      </c>
      <c r="I219" s="298">
        <v>0.44</v>
      </c>
      <c r="J219" s="299">
        <v>0.6</v>
      </c>
      <c r="K219" s="297">
        <v>1.33</v>
      </c>
      <c r="L219" s="300">
        <v>1.2</v>
      </c>
      <c r="M219" s="467">
        <v>1.93</v>
      </c>
      <c r="N219" s="294">
        <v>1.67</v>
      </c>
      <c r="O219" s="291" t="s">
        <v>216</v>
      </c>
    </row>
    <row r="220" spans="1:15" x14ac:dyDescent="0.25">
      <c r="A220" s="2" t="s">
        <v>217</v>
      </c>
      <c r="B220" s="18">
        <v>25</v>
      </c>
      <c r="C220" s="17">
        <v>6</v>
      </c>
      <c r="D220" s="19">
        <v>3</v>
      </c>
      <c r="E220" s="20">
        <v>5</v>
      </c>
      <c r="F220" s="21">
        <v>4</v>
      </c>
      <c r="G220" s="22">
        <v>4</v>
      </c>
      <c r="H220" s="23">
        <v>3</v>
      </c>
      <c r="I220" s="24">
        <v>1</v>
      </c>
      <c r="J220" s="25">
        <v>3</v>
      </c>
      <c r="K220" s="23">
        <v>3</v>
      </c>
      <c r="L220" s="26">
        <v>6</v>
      </c>
      <c r="M220" s="468">
        <v>11</v>
      </c>
      <c r="N220" s="20">
        <v>4</v>
      </c>
      <c r="O220" s="2" t="s">
        <v>217</v>
      </c>
    </row>
    <row r="221" spans="1:15" x14ac:dyDescent="0.25">
      <c r="A221" s="2" t="s">
        <v>86</v>
      </c>
      <c r="B221" s="18">
        <v>2001</v>
      </c>
      <c r="C221" s="17">
        <v>2001</v>
      </c>
      <c r="D221" s="19">
        <v>2001</v>
      </c>
      <c r="E221" s="20">
        <v>2005</v>
      </c>
      <c r="F221" s="21">
        <v>2010</v>
      </c>
      <c r="G221" s="22">
        <v>2001</v>
      </c>
      <c r="H221" s="23">
        <v>2010</v>
      </c>
      <c r="I221" s="24">
        <v>2006</v>
      </c>
      <c r="J221" s="25">
        <v>2013</v>
      </c>
      <c r="K221" s="23">
        <v>2009</v>
      </c>
      <c r="L221" s="26">
        <v>2016</v>
      </c>
      <c r="M221" s="468">
        <v>2011</v>
      </c>
      <c r="N221" s="20">
        <v>2010</v>
      </c>
      <c r="O221" s="2" t="s">
        <v>86</v>
      </c>
    </row>
    <row r="222" spans="1:15" x14ac:dyDescent="0.25">
      <c r="A222" s="2" t="s">
        <v>218</v>
      </c>
      <c r="B222" s="18">
        <v>6</v>
      </c>
      <c r="C222" s="17">
        <v>0</v>
      </c>
      <c r="D222" s="19">
        <v>0</v>
      </c>
      <c r="E222" s="20">
        <v>0</v>
      </c>
      <c r="F222" s="21">
        <v>0</v>
      </c>
      <c r="G222" s="22">
        <v>0</v>
      </c>
      <c r="H222" s="23">
        <v>0</v>
      </c>
      <c r="I222" s="24">
        <v>0</v>
      </c>
      <c r="J222" s="25">
        <v>0</v>
      </c>
      <c r="K222" s="23">
        <v>0</v>
      </c>
      <c r="L222" s="26">
        <v>0</v>
      </c>
      <c r="M222" s="468">
        <v>0</v>
      </c>
      <c r="N222" s="20">
        <v>1</v>
      </c>
      <c r="O222" s="2" t="s">
        <v>218</v>
      </c>
    </row>
    <row r="223" spans="1:15" ht="15.75" thickBot="1" x14ac:dyDescent="0.3">
      <c r="A223" s="128" t="s">
        <v>86</v>
      </c>
      <c r="B223" s="89">
        <v>2015</v>
      </c>
      <c r="C223" s="90">
        <v>2015</v>
      </c>
      <c r="D223" s="91">
        <v>2014</v>
      </c>
      <c r="E223" s="92">
        <v>2011</v>
      </c>
      <c r="F223" s="93">
        <v>2015</v>
      </c>
      <c r="G223" s="94">
        <v>2002</v>
      </c>
      <c r="H223" s="95">
        <v>2014</v>
      </c>
      <c r="I223" s="96">
        <v>2012</v>
      </c>
      <c r="J223" s="97">
        <v>2014</v>
      </c>
      <c r="K223" s="95">
        <v>2016</v>
      </c>
      <c r="L223" s="98">
        <v>2014</v>
      </c>
      <c r="M223" s="477">
        <v>2008</v>
      </c>
      <c r="N223" s="92">
        <v>2015</v>
      </c>
      <c r="O223" s="128" t="s">
        <v>86</v>
      </c>
    </row>
    <row r="224" spans="1:15" ht="15.75" thickTop="1" x14ac:dyDescent="0.25">
      <c r="A224" s="62" t="s">
        <v>219</v>
      </c>
      <c r="B224" s="63">
        <f>SUM(C224:N224)</f>
        <v>35</v>
      </c>
      <c r="C224" s="64">
        <v>3</v>
      </c>
      <c r="D224" s="65">
        <v>1</v>
      </c>
      <c r="E224" s="66">
        <v>3</v>
      </c>
      <c r="F224" s="67">
        <v>1</v>
      </c>
      <c r="G224" s="68">
        <v>2</v>
      </c>
      <c r="H224" s="69">
        <v>2</v>
      </c>
      <c r="I224" s="70">
        <v>1</v>
      </c>
      <c r="J224" s="219">
        <v>2</v>
      </c>
      <c r="K224" s="69">
        <v>2</v>
      </c>
      <c r="L224" s="72">
        <v>6</v>
      </c>
      <c r="M224" s="480">
        <v>2</v>
      </c>
      <c r="N224" s="66">
        <v>10</v>
      </c>
      <c r="O224" s="62" t="s">
        <v>219</v>
      </c>
    </row>
    <row r="225" spans="1:15" x14ac:dyDescent="0.25">
      <c r="A225" s="2" t="s">
        <v>220</v>
      </c>
      <c r="B225" s="18">
        <f>SUM(C225:N225)</f>
        <v>58</v>
      </c>
      <c r="C225" s="17">
        <v>5</v>
      </c>
      <c r="D225" s="19">
        <v>6</v>
      </c>
      <c r="E225" s="20">
        <v>5</v>
      </c>
      <c r="F225" s="21">
        <v>4</v>
      </c>
      <c r="G225" s="22">
        <v>3</v>
      </c>
      <c r="H225" s="23">
        <v>4</v>
      </c>
      <c r="I225" s="24">
        <v>4</v>
      </c>
      <c r="J225" s="25">
        <v>4</v>
      </c>
      <c r="K225" s="23">
        <v>5</v>
      </c>
      <c r="L225" s="26">
        <v>6</v>
      </c>
      <c r="M225" s="468">
        <v>6</v>
      </c>
      <c r="N225" s="20">
        <v>6</v>
      </c>
      <c r="O225" s="2" t="s">
        <v>220</v>
      </c>
    </row>
    <row r="226" spans="1:15" x14ac:dyDescent="0.25">
      <c r="A226" s="15" t="s">
        <v>221</v>
      </c>
      <c r="B226" s="16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468"/>
      <c r="N226" s="15"/>
      <c r="O226" s="15" t="s">
        <v>221</v>
      </c>
    </row>
    <row r="227" spans="1:15" x14ac:dyDescent="0.25">
      <c r="A227" s="3" t="s">
        <v>222</v>
      </c>
      <c r="B227" s="4">
        <f>MAX(C227:N227)</f>
        <v>82.1</v>
      </c>
      <c r="C227" s="5">
        <v>59.5</v>
      </c>
      <c r="D227" s="6">
        <v>69.2</v>
      </c>
      <c r="E227" s="7">
        <v>74</v>
      </c>
      <c r="F227" s="8">
        <v>53.1</v>
      </c>
      <c r="G227" s="229">
        <v>33.799999999999997</v>
      </c>
      <c r="H227" s="10">
        <v>32.200000000000003</v>
      </c>
      <c r="I227" s="11">
        <v>37</v>
      </c>
      <c r="J227" s="230">
        <v>37</v>
      </c>
      <c r="K227" s="10">
        <v>37</v>
      </c>
      <c r="L227" s="13">
        <v>37</v>
      </c>
      <c r="M227" s="469">
        <v>82.1</v>
      </c>
      <c r="N227" s="7">
        <v>37</v>
      </c>
      <c r="O227" s="3" t="s">
        <v>222</v>
      </c>
    </row>
    <row r="228" spans="1:15" x14ac:dyDescent="0.25">
      <c r="A228" s="36" t="s">
        <v>223</v>
      </c>
      <c r="B228" s="18">
        <v>77.400000000000006</v>
      </c>
      <c r="C228" s="17">
        <v>77.400000000000006</v>
      </c>
      <c r="D228" s="19">
        <v>69.2</v>
      </c>
      <c r="E228" s="20">
        <v>79.2</v>
      </c>
      <c r="F228" s="21">
        <v>53.1</v>
      </c>
      <c r="G228" s="177">
        <v>70.2</v>
      </c>
      <c r="H228" s="23">
        <v>56.88</v>
      </c>
      <c r="I228" s="24">
        <v>48.6</v>
      </c>
      <c r="J228" s="221">
        <v>44.28</v>
      </c>
      <c r="K228" s="23">
        <v>51.5</v>
      </c>
      <c r="L228" s="300">
        <v>48.6</v>
      </c>
      <c r="M228" s="468">
        <v>82.1</v>
      </c>
      <c r="N228" s="222">
        <v>64.099999999999994</v>
      </c>
      <c r="O228" s="36" t="s">
        <v>223</v>
      </c>
    </row>
    <row r="229" spans="1:15" ht="15.75" thickBot="1" x14ac:dyDescent="0.3">
      <c r="A229" s="178" t="s">
        <v>89</v>
      </c>
      <c r="B229" s="51">
        <v>39100</v>
      </c>
      <c r="C229" s="52">
        <v>39100</v>
      </c>
      <c r="D229" s="53">
        <v>41310</v>
      </c>
      <c r="E229" s="54">
        <v>39145</v>
      </c>
      <c r="F229" s="55">
        <v>42466</v>
      </c>
      <c r="G229" s="56">
        <v>38857</v>
      </c>
      <c r="H229" s="57">
        <v>39252</v>
      </c>
      <c r="I229" s="58">
        <v>39996</v>
      </c>
      <c r="J229" s="59">
        <v>38946</v>
      </c>
      <c r="K229" s="57">
        <v>40060</v>
      </c>
      <c r="L229" s="60">
        <v>41575</v>
      </c>
      <c r="M229" s="471">
        <v>42694</v>
      </c>
      <c r="N229" s="54">
        <v>39081</v>
      </c>
      <c r="O229" s="178" t="s">
        <v>86</v>
      </c>
    </row>
    <row r="230" spans="1:15" ht="15.75" thickTop="1" x14ac:dyDescent="0.25">
      <c r="A230" s="62" t="s">
        <v>224</v>
      </c>
      <c r="B230" s="63">
        <f>MAX(C230:N230)</f>
        <v>96.3</v>
      </c>
      <c r="C230" s="64">
        <v>92.9</v>
      </c>
      <c r="D230" s="65">
        <v>96.3</v>
      </c>
      <c r="E230" s="66">
        <v>89.6</v>
      </c>
      <c r="F230" s="67">
        <v>73.099999999999994</v>
      </c>
      <c r="G230" s="68">
        <v>59.3</v>
      </c>
      <c r="H230" s="69">
        <v>55.6</v>
      </c>
      <c r="I230" s="70">
        <v>55.6</v>
      </c>
      <c r="J230" s="71">
        <v>56.2</v>
      </c>
      <c r="K230" s="69">
        <v>58</v>
      </c>
      <c r="L230" s="72">
        <v>65.5</v>
      </c>
      <c r="M230" s="480">
        <v>95</v>
      </c>
      <c r="N230" s="66">
        <v>57.6</v>
      </c>
      <c r="O230" s="62" t="s">
        <v>224</v>
      </c>
    </row>
    <row r="231" spans="1:15" x14ac:dyDescent="0.25">
      <c r="A231" s="36" t="s">
        <v>223</v>
      </c>
      <c r="B231" s="18">
        <v>180</v>
      </c>
      <c r="C231" s="17">
        <v>151</v>
      </c>
      <c r="D231" s="19">
        <v>151</v>
      </c>
      <c r="E231" s="20">
        <v>126</v>
      </c>
      <c r="F231" s="21">
        <v>180</v>
      </c>
      <c r="G231" s="22">
        <v>133</v>
      </c>
      <c r="H231" s="23">
        <v>108</v>
      </c>
      <c r="I231" s="24">
        <v>94</v>
      </c>
      <c r="J231" s="25">
        <v>108</v>
      </c>
      <c r="K231" s="23">
        <v>96.5</v>
      </c>
      <c r="L231" s="26">
        <v>180</v>
      </c>
      <c r="M231" s="468">
        <v>122</v>
      </c>
      <c r="N231" s="20">
        <v>148</v>
      </c>
      <c r="O231" s="36" t="s">
        <v>223</v>
      </c>
    </row>
    <row r="232" spans="1:15" x14ac:dyDescent="0.25">
      <c r="A232" s="36" t="s">
        <v>86</v>
      </c>
      <c r="B232" s="18">
        <v>1949</v>
      </c>
      <c r="C232" s="17">
        <v>1966</v>
      </c>
      <c r="D232" s="19">
        <v>1990</v>
      </c>
      <c r="E232" s="20">
        <v>1984</v>
      </c>
      <c r="F232" s="21">
        <v>1949</v>
      </c>
      <c r="G232" s="22">
        <v>1949</v>
      </c>
      <c r="H232" s="23">
        <v>1993</v>
      </c>
      <c r="I232" s="336">
        <v>1983</v>
      </c>
      <c r="J232" s="25">
        <v>1949</v>
      </c>
      <c r="K232" s="23">
        <v>2012</v>
      </c>
      <c r="L232" s="26">
        <v>1949</v>
      </c>
      <c r="M232" s="468" t="s">
        <v>99</v>
      </c>
      <c r="N232" s="20">
        <v>2004</v>
      </c>
      <c r="O232" s="36" t="s">
        <v>86</v>
      </c>
    </row>
    <row r="233" spans="1:15" x14ac:dyDescent="0.25">
      <c r="A233" s="16" t="s">
        <v>225</v>
      </c>
      <c r="B233" s="16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468"/>
      <c r="N233" s="15"/>
      <c r="O233" s="16" t="s">
        <v>225</v>
      </c>
    </row>
    <row r="234" spans="1:15" x14ac:dyDescent="0.25">
      <c r="A234" s="279" t="s">
        <v>389</v>
      </c>
      <c r="B234" s="280">
        <f>SUM(C234:N234)</f>
        <v>36.5</v>
      </c>
      <c r="C234" s="281">
        <v>0</v>
      </c>
      <c r="D234" s="282">
        <v>2</v>
      </c>
      <c r="E234" s="283">
        <v>10</v>
      </c>
      <c r="F234" s="284">
        <v>3.5</v>
      </c>
      <c r="G234" s="285">
        <v>7</v>
      </c>
      <c r="H234" s="286">
        <v>4</v>
      </c>
      <c r="I234" s="287">
        <v>0</v>
      </c>
      <c r="J234" s="288">
        <v>1.5</v>
      </c>
      <c r="K234" s="286">
        <v>1</v>
      </c>
      <c r="L234" s="289">
        <v>5</v>
      </c>
      <c r="M234" s="474">
        <v>2.5</v>
      </c>
      <c r="N234" s="283">
        <v>0</v>
      </c>
      <c r="O234" s="279" t="s">
        <v>389</v>
      </c>
    </row>
    <row r="235" spans="1:15" x14ac:dyDescent="0.25">
      <c r="A235" s="303" t="s">
        <v>227</v>
      </c>
      <c r="B235" s="269">
        <f>SUM(C235:N235)</f>
        <v>34.439999999999991</v>
      </c>
      <c r="C235" s="292">
        <v>1.83</v>
      </c>
      <c r="D235" s="293">
        <v>3.17</v>
      </c>
      <c r="E235" s="294">
        <v>3.73</v>
      </c>
      <c r="F235" s="295">
        <v>4.7300000000000004</v>
      </c>
      <c r="G235" s="296">
        <v>4.03</v>
      </c>
      <c r="H235" s="297">
        <v>4.13</v>
      </c>
      <c r="I235" s="298">
        <v>2.13</v>
      </c>
      <c r="J235" s="299">
        <v>1.7</v>
      </c>
      <c r="K235" s="297">
        <v>2.4</v>
      </c>
      <c r="L235" s="300">
        <v>1.97</v>
      </c>
      <c r="M235" s="467">
        <v>2.25</v>
      </c>
      <c r="N235" s="294">
        <v>2.37</v>
      </c>
      <c r="O235" s="303" t="s">
        <v>227</v>
      </c>
    </row>
    <row r="236" spans="1:15" x14ac:dyDescent="0.25">
      <c r="A236" s="36" t="s">
        <v>228</v>
      </c>
      <c r="B236" s="18" t="s">
        <v>499</v>
      </c>
      <c r="C236" s="304" t="s">
        <v>500</v>
      </c>
      <c r="D236" s="32" t="s">
        <v>406</v>
      </c>
      <c r="E236" s="33" t="s">
        <v>766</v>
      </c>
      <c r="F236" s="34" t="s">
        <v>502</v>
      </c>
      <c r="G236" s="22" t="s">
        <v>503</v>
      </c>
      <c r="H236" s="23" t="s">
        <v>736</v>
      </c>
      <c r="I236" s="24" t="s">
        <v>523</v>
      </c>
      <c r="J236" s="85" t="s">
        <v>723</v>
      </c>
      <c r="K236" s="271" t="s">
        <v>444</v>
      </c>
      <c r="L236" s="37" t="s">
        <v>505</v>
      </c>
      <c r="M236" s="486" t="s">
        <v>726</v>
      </c>
      <c r="N236" s="33" t="s">
        <v>500</v>
      </c>
      <c r="O236" s="36" t="s">
        <v>228</v>
      </c>
    </row>
    <row r="237" spans="1:15" ht="15.75" thickBot="1" x14ac:dyDescent="0.3">
      <c r="A237" s="152" t="s">
        <v>239</v>
      </c>
      <c r="B237" s="89" t="s">
        <v>240</v>
      </c>
      <c r="C237" s="90" t="s">
        <v>764</v>
      </c>
      <c r="D237" s="91" t="s">
        <v>730</v>
      </c>
      <c r="E237" s="92" t="s">
        <v>241</v>
      </c>
      <c r="F237" s="93" t="s">
        <v>354</v>
      </c>
      <c r="G237" s="94" t="s">
        <v>244</v>
      </c>
      <c r="H237" s="95" t="s">
        <v>244</v>
      </c>
      <c r="I237" s="96" t="s">
        <v>764</v>
      </c>
      <c r="J237" s="273" t="s">
        <v>730</v>
      </c>
      <c r="K237" s="318" t="s">
        <v>524</v>
      </c>
      <c r="L237" s="98" t="s">
        <v>353</v>
      </c>
      <c r="M237" s="477" t="s">
        <v>730</v>
      </c>
      <c r="N237" s="92" t="s">
        <v>764</v>
      </c>
      <c r="O237" s="152" t="s">
        <v>239</v>
      </c>
    </row>
    <row r="238" spans="1:15" ht="15.75" thickTop="1" x14ac:dyDescent="0.25">
      <c r="A238" s="305" t="s">
        <v>396</v>
      </c>
      <c r="B238" s="154">
        <f>SUM(C238:N238)</f>
        <v>4</v>
      </c>
      <c r="C238" s="306">
        <v>0</v>
      </c>
      <c r="D238" s="307">
        <v>1.5</v>
      </c>
      <c r="E238" s="308">
        <v>2</v>
      </c>
      <c r="F238" s="309">
        <v>0</v>
      </c>
      <c r="G238" s="310">
        <v>0.5</v>
      </c>
      <c r="H238" s="311">
        <v>0</v>
      </c>
      <c r="I238" s="137">
        <v>0</v>
      </c>
      <c r="J238" s="313">
        <v>0</v>
      </c>
      <c r="K238" s="311">
        <v>0</v>
      </c>
      <c r="L238" s="314">
        <v>0</v>
      </c>
      <c r="M238" s="466">
        <v>0</v>
      </c>
      <c r="N238" s="308">
        <v>0</v>
      </c>
      <c r="O238" s="305" t="s">
        <v>396</v>
      </c>
    </row>
    <row r="239" spans="1:15" x14ac:dyDescent="0.25">
      <c r="A239" s="303" t="s">
        <v>248</v>
      </c>
      <c r="B239" s="269">
        <f>SUM(C239:N239)</f>
        <v>14.090000000000002</v>
      </c>
      <c r="C239" s="292">
        <v>0.7</v>
      </c>
      <c r="D239" s="293">
        <v>1.57</v>
      </c>
      <c r="E239" s="294">
        <v>2.4700000000000002</v>
      </c>
      <c r="F239" s="295">
        <v>2.93</v>
      </c>
      <c r="G239" s="296">
        <v>1.3</v>
      </c>
      <c r="H239" s="297">
        <v>0.8</v>
      </c>
      <c r="I239" s="298">
        <v>0.23</v>
      </c>
      <c r="J239" s="299">
        <v>1</v>
      </c>
      <c r="K239" s="297">
        <v>1</v>
      </c>
      <c r="L239" s="300">
        <v>0.53</v>
      </c>
      <c r="M239" s="467">
        <v>0.23</v>
      </c>
      <c r="N239" s="294">
        <v>1.33</v>
      </c>
      <c r="O239" s="303" t="s">
        <v>248</v>
      </c>
    </row>
    <row r="240" spans="1:15" x14ac:dyDescent="0.25">
      <c r="A240" s="36" t="s">
        <v>249</v>
      </c>
      <c r="B240" s="18" t="s">
        <v>250</v>
      </c>
      <c r="C240" s="17" t="s">
        <v>251</v>
      </c>
      <c r="D240" s="19" t="s">
        <v>252</v>
      </c>
      <c r="E240" s="20" t="s">
        <v>253</v>
      </c>
      <c r="F240" s="21" t="s">
        <v>254</v>
      </c>
      <c r="G240" s="22" t="s">
        <v>255</v>
      </c>
      <c r="H240" s="23" t="s">
        <v>256</v>
      </c>
      <c r="I240" s="24" t="s">
        <v>257</v>
      </c>
      <c r="J240" s="25" t="s">
        <v>258</v>
      </c>
      <c r="K240" s="23" t="s">
        <v>259</v>
      </c>
      <c r="L240" s="26" t="s">
        <v>260</v>
      </c>
      <c r="M240" s="468" t="s">
        <v>261</v>
      </c>
      <c r="N240" s="20" t="s">
        <v>262</v>
      </c>
      <c r="O240" s="36" t="s">
        <v>249</v>
      </c>
    </row>
    <row r="241" spans="1:15" ht="15.75" thickBot="1" x14ac:dyDescent="0.3">
      <c r="A241" s="152" t="s">
        <v>263</v>
      </c>
      <c r="B241" s="89" t="s">
        <v>507</v>
      </c>
      <c r="C241" s="278" t="s">
        <v>764</v>
      </c>
      <c r="D241" s="316" t="s">
        <v>730</v>
      </c>
      <c r="E241" s="274" t="s">
        <v>540</v>
      </c>
      <c r="F241" s="317" t="s">
        <v>764</v>
      </c>
      <c r="G241" s="277" t="s">
        <v>748</v>
      </c>
      <c r="H241" s="318" t="s">
        <v>764</v>
      </c>
      <c r="I241" s="337" t="s">
        <v>764</v>
      </c>
      <c r="J241" s="273" t="s">
        <v>764</v>
      </c>
      <c r="K241" s="318" t="s">
        <v>764</v>
      </c>
      <c r="L241" s="319" t="s">
        <v>764</v>
      </c>
      <c r="M241" s="487" t="s">
        <v>764</v>
      </c>
      <c r="N241" s="92" t="s">
        <v>764</v>
      </c>
      <c r="O241" s="152" t="s">
        <v>263</v>
      </c>
    </row>
    <row r="242" spans="1:15" ht="15.75" thickTop="1" x14ac:dyDescent="0.25">
      <c r="A242" s="305" t="s">
        <v>399</v>
      </c>
      <c r="B242" s="154">
        <f>SUM(C242:N242)</f>
        <v>53.5</v>
      </c>
      <c r="C242" s="306">
        <v>1.5</v>
      </c>
      <c r="D242" s="307">
        <v>2.5</v>
      </c>
      <c r="E242" s="308">
        <v>3.5</v>
      </c>
      <c r="F242" s="309">
        <v>5</v>
      </c>
      <c r="G242" s="310">
        <v>6.5</v>
      </c>
      <c r="H242" s="311">
        <v>3</v>
      </c>
      <c r="I242" s="137">
        <v>0</v>
      </c>
      <c r="J242" s="313">
        <v>1</v>
      </c>
      <c r="K242" s="311">
        <v>2</v>
      </c>
      <c r="L242" s="314">
        <v>9.5</v>
      </c>
      <c r="M242" s="466">
        <v>6.5</v>
      </c>
      <c r="N242" s="308">
        <v>12.5</v>
      </c>
      <c r="O242" s="305" t="s">
        <v>357</v>
      </c>
    </row>
    <row r="243" spans="1:15" x14ac:dyDescent="0.25">
      <c r="A243" s="303" t="s">
        <v>269</v>
      </c>
      <c r="B243" s="269">
        <f>SUM(C243:N243)</f>
        <v>37.400000000000006</v>
      </c>
      <c r="C243" s="292">
        <v>3.2</v>
      </c>
      <c r="D243" s="293">
        <v>3.57</v>
      </c>
      <c r="E243" s="294">
        <v>4.53</v>
      </c>
      <c r="F243" s="295">
        <v>4.13</v>
      </c>
      <c r="G243" s="296">
        <v>3.2</v>
      </c>
      <c r="H243" s="297">
        <v>2.5299999999999998</v>
      </c>
      <c r="I243" s="298">
        <v>1.7</v>
      </c>
      <c r="J243" s="299">
        <v>1.5</v>
      </c>
      <c r="K243" s="297">
        <v>3</v>
      </c>
      <c r="L243" s="300">
        <v>3.57</v>
      </c>
      <c r="M243" s="467">
        <v>2.7</v>
      </c>
      <c r="N243" s="294">
        <v>3.77</v>
      </c>
      <c r="O243" s="303" t="s">
        <v>269</v>
      </c>
    </row>
    <row r="244" spans="1:15" x14ac:dyDescent="0.25">
      <c r="A244" s="36" t="s">
        <v>270</v>
      </c>
      <c r="B244" s="18" t="s">
        <v>525</v>
      </c>
      <c r="C244" s="17" t="s">
        <v>425</v>
      </c>
      <c r="D244" s="19" t="s">
        <v>465</v>
      </c>
      <c r="E244" s="33" t="s">
        <v>526</v>
      </c>
      <c r="F244" s="34" t="s">
        <v>527</v>
      </c>
      <c r="G244" s="22" t="s">
        <v>466</v>
      </c>
      <c r="H244" s="23" t="s">
        <v>428</v>
      </c>
      <c r="I244" s="24" t="s">
        <v>428</v>
      </c>
      <c r="J244" s="85" t="s">
        <v>528</v>
      </c>
      <c r="K244" s="23" t="s">
        <v>467</v>
      </c>
      <c r="L244" s="26" t="s">
        <v>276</v>
      </c>
      <c r="M244" s="486" t="s">
        <v>529</v>
      </c>
      <c r="N244" s="33" t="s">
        <v>771</v>
      </c>
      <c r="O244" s="36" t="s">
        <v>270</v>
      </c>
    </row>
    <row r="245" spans="1:15" ht="15.75" thickBot="1" x14ac:dyDescent="0.3">
      <c r="A245" s="152" t="s">
        <v>279</v>
      </c>
      <c r="B245" s="89" t="s">
        <v>744</v>
      </c>
      <c r="C245" s="90" t="s">
        <v>447</v>
      </c>
      <c r="D245" s="91" t="s">
        <v>730</v>
      </c>
      <c r="E245" s="92" t="s">
        <v>732</v>
      </c>
      <c r="F245" s="93" t="s">
        <v>241</v>
      </c>
      <c r="G245" s="94" t="s">
        <v>714</v>
      </c>
      <c r="H245" s="95" t="s">
        <v>510</v>
      </c>
      <c r="I245" s="96" t="s">
        <v>764</v>
      </c>
      <c r="J245" s="273" t="s">
        <v>730</v>
      </c>
      <c r="K245" s="95" t="s">
        <v>245</v>
      </c>
      <c r="L245" s="98" t="s">
        <v>714</v>
      </c>
      <c r="M245" s="477" t="s">
        <v>748</v>
      </c>
      <c r="N245" s="92" t="s">
        <v>524</v>
      </c>
      <c r="O245" s="152" t="s">
        <v>279</v>
      </c>
    </row>
    <row r="246" spans="1:15" ht="15.75" thickTop="1" x14ac:dyDescent="0.25">
      <c r="A246" s="305" t="s">
        <v>402</v>
      </c>
      <c r="B246" s="154">
        <f>SUM(C246:N246)</f>
        <v>41.5</v>
      </c>
      <c r="C246" s="306">
        <v>4</v>
      </c>
      <c r="D246" s="307">
        <v>3.5</v>
      </c>
      <c r="E246" s="308">
        <v>2.5</v>
      </c>
      <c r="F246" s="309">
        <v>2.5</v>
      </c>
      <c r="G246" s="310">
        <v>3.5</v>
      </c>
      <c r="H246" s="311">
        <v>1.5</v>
      </c>
      <c r="I246" s="137">
        <v>1</v>
      </c>
      <c r="J246" s="313">
        <v>4</v>
      </c>
      <c r="K246" s="311">
        <v>5</v>
      </c>
      <c r="L246" s="314">
        <v>3.5</v>
      </c>
      <c r="M246" s="466">
        <v>4</v>
      </c>
      <c r="N246" s="308">
        <v>6.5</v>
      </c>
      <c r="O246" s="305" t="s">
        <v>402</v>
      </c>
    </row>
    <row r="247" spans="1:15" x14ac:dyDescent="0.25">
      <c r="A247" s="303" t="s">
        <v>282</v>
      </c>
      <c r="B247" s="269">
        <f>SUM(C247:N247)</f>
        <v>37.81</v>
      </c>
      <c r="C247" s="292">
        <v>4</v>
      </c>
      <c r="D247" s="293">
        <v>2.87</v>
      </c>
      <c r="E247" s="294">
        <v>3.27</v>
      </c>
      <c r="F247" s="295">
        <v>2.83</v>
      </c>
      <c r="G247" s="296">
        <v>1.87</v>
      </c>
      <c r="H247" s="297">
        <v>2.5299999999999998</v>
      </c>
      <c r="I247" s="298">
        <v>2.7</v>
      </c>
      <c r="J247" s="299">
        <v>1.87</v>
      </c>
      <c r="K247" s="297">
        <v>3.33</v>
      </c>
      <c r="L247" s="300">
        <v>4.97</v>
      </c>
      <c r="M247" s="467">
        <v>4.7</v>
      </c>
      <c r="N247" s="294">
        <v>2.87</v>
      </c>
      <c r="O247" s="303" t="s">
        <v>282</v>
      </c>
    </row>
    <row r="248" spans="1:15" x14ac:dyDescent="0.25">
      <c r="A248" s="36" t="s">
        <v>283</v>
      </c>
      <c r="B248" s="18" t="s">
        <v>745</v>
      </c>
      <c r="C248" s="17" t="s">
        <v>429</v>
      </c>
      <c r="D248" s="19" t="s">
        <v>451</v>
      </c>
      <c r="E248" s="20" t="s">
        <v>733</v>
      </c>
      <c r="F248" s="34" t="s">
        <v>735</v>
      </c>
      <c r="G248" s="22" t="s">
        <v>469</v>
      </c>
      <c r="H248" s="23" t="s">
        <v>511</v>
      </c>
      <c r="I248" s="24" t="s">
        <v>722</v>
      </c>
      <c r="J248" s="85" t="s">
        <v>754</v>
      </c>
      <c r="K248" s="23" t="s">
        <v>431</v>
      </c>
      <c r="L248" s="26" t="s">
        <v>427</v>
      </c>
      <c r="M248" s="468" t="s">
        <v>742</v>
      </c>
      <c r="N248" s="20" t="s">
        <v>772</v>
      </c>
      <c r="O248" s="36" t="s">
        <v>283</v>
      </c>
    </row>
    <row r="249" spans="1:15" ht="15.75" thickBot="1" x14ac:dyDescent="0.3">
      <c r="A249" s="152" t="s">
        <v>287</v>
      </c>
      <c r="B249" s="89" t="s">
        <v>288</v>
      </c>
      <c r="C249" s="90" t="s">
        <v>530</v>
      </c>
      <c r="D249" s="91" t="s">
        <v>353</v>
      </c>
      <c r="E249" s="274" t="s">
        <v>486</v>
      </c>
      <c r="F249" s="93" t="s">
        <v>432</v>
      </c>
      <c r="G249" s="94" t="s">
        <v>242</v>
      </c>
      <c r="H249" s="95" t="s">
        <v>464</v>
      </c>
      <c r="I249" s="96" t="s">
        <v>242</v>
      </c>
      <c r="J249" s="97" t="s">
        <v>242</v>
      </c>
      <c r="K249" s="95" t="s">
        <v>246</v>
      </c>
      <c r="L249" s="98" t="s">
        <v>740</v>
      </c>
      <c r="M249" s="477" t="s">
        <v>245</v>
      </c>
      <c r="N249" s="92" t="s">
        <v>245</v>
      </c>
      <c r="O249" s="152" t="s">
        <v>287</v>
      </c>
    </row>
    <row r="250" spans="1:15" ht="15.75" thickTop="1" x14ac:dyDescent="0.25">
      <c r="A250" s="305" t="s">
        <v>404</v>
      </c>
      <c r="B250" s="154">
        <f>SUM(C250:N250)</f>
        <v>39.5</v>
      </c>
      <c r="C250" s="306">
        <v>9</v>
      </c>
      <c r="D250" s="307">
        <v>4.5</v>
      </c>
      <c r="E250" s="308">
        <v>0.5</v>
      </c>
      <c r="F250" s="309">
        <v>3</v>
      </c>
      <c r="G250" s="310">
        <v>2</v>
      </c>
      <c r="H250" s="311">
        <v>1</v>
      </c>
      <c r="I250" s="137">
        <v>0</v>
      </c>
      <c r="J250" s="313">
        <v>1.5</v>
      </c>
      <c r="K250" s="311">
        <v>4.5</v>
      </c>
      <c r="L250" s="314">
        <v>5</v>
      </c>
      <c r="M250" s="466">
        <v>3</v>
      </c>
      <c r="N250" s="308">
        <v>5.5</v>
      </c>
      <c r="O250" s="305" t="s">
        <v>404</v>
      </c>
    </row>
    <row r="251" spans="1:15" x14ac:dyDescent="0.25">
      <c r="A251" s="303" t="s">
        <v>290</v>
      </c>
      <c r="B251" s="269">
        <f>SUM(C251:N251)</f>
        <v>46.110000000000007</v>
      </c>
      <c r="C251" s="292">
        <v>5.7</v>
      </c>
      <c r="D251" s="293">
        <v>3.3</v>
      </c>
      <c r="E251" s="294">
        <v>3.3</v>
      </c>
      <c r="F251" s="295">
        <v>2.5</v>
      </c>
      <c r="G251" s="296">
        <v>2.73</v>
      </c>
      <c r="H251" s="297">
        <v>2.0699999999999998</v>
      </c>
      <c r="I251" s="298">
        <v>2.17</v>
      </c>
      <c r="J251" s="299">
        <v>3.37</v>
      </c>
      <c r="K251" s="297">
        <v>3.9</v>
      </c>
      <c r="L251" s="300">
        <v>5.97</v>
      </c>
      <c r="M251" s="467">
        <v>5.93</v>
      </c>
      <c r="N251" s="294">
        <v>5.17</v>
      </c>
      <c r="O251" s="303" t="s">
        <v>290</v>
      </c>
    </row>
    <row r="252" spans="1:15" x14ac:dyDescent="0.25">
      <c r="A252" s="36" t="s">
        <v>291</v>
      </c>
      <c r="B252" s="18" t="s">
        <v>746</v>
      </c>
      <c r="C252" s="17" t="s">
        <v>467</v>
      </c>
      <c r="D252" s="19" t="s">
        <v>731</v>
      </c>
      <c r="E252" s="33" t="s">
        <v>472</v>
      </c>
      <c r="F252" s="34" t="s">
        <v>487</v>
      </c>
      <c r="G252" s="22" t="s">
        <v>403</v>
      </c>
      <c r="H252" s="23" t="s">
        <v>487</v>
      </c>
      <c r="I252" s="24" t="s">
        <v>453</v>
      </c>
      <c r="J252" s="85" t="s">
        <v>473</v>
      </c>
      <c r="K252" s="271" t="s">
        <v>755</v>
      </c>
      <c r="L252" s="26" t="s">
        <v>741</v>
      </c>
      <c r="M252" s="486" t="s">
        <v>489</v>
      </c>
      <c r="N252" s="20" t="s">
        <v>435</v>
      </c>
      <c r="O252" s="36" t="s">
        <v>291</v>
      </c>
    </row>
    <row r="253" spans="1:15" ht="15.75" thickBot="1" x14ac:dyDescent="0.3">
      <c r="A253" s="152" t="s">
        <v>295</v>
      </c>
      <c r="B253" s="89" t="s">
        <v>296</v>
      </c>
      <c r="C253" s="278" t="s">
        <v>512</v>
      </c>
      <c r="D253" s="91" t="s">
        <v>354</v>
      </c>
      <c r="E253" s="92" t="s">
        <v>767</v>
      </c>
      <c r="F253" s="317" t="s">
        <v>750</v>
      </c>
      <c r="G253" s="94" t="s">
        <v>510</v>
      </c>
      <c r="H253" s="95" t="s">
        <v>242</v>
      </c>
      <c r="I253" s="96" t="s">
        <v>750</v>
      </c>
      <c r="J253" s="97" t="s">
        <v>242</v>
      </c>
      <c r="K253" s="95" t="s">
        <v>243</v>
      </c>
      <c r="L253" s="98" t="s">
        <v>235</v>
      </c>
      <c r="M253" s="477" t="s">
        <v>245</v>
      </c>
      <c r="N253" s="92" t="s">
        <v>245</v>
      </c>
      <c r="O253" s="152" t="s">
        <v>295</v>
      </c>
    </row>
    <row r="254" spans="1:15" ht="15.75" thickTop="1" x14ac:dyDescent="0.25">
      <c r="A254" s="305" t="s">
        <v>410</v>
      </c>
      <c r="B254" s="154">
        <f>SUM(C254:N254)</f>
        <v>31</v>
      </c>
      <c r="C254" s="306">
        <v>4</v>
      </c>
      <c r="D254" s="307">
        <v>1</v>
      </c>
      <c r="E254" s="308">
        <v>1.5</v>
      </c>
      <c r="F254" s="309">
        <v>2.5</v>
      </c>
      <c r="G254" s="310">
        <v>1</v>
      </c>
      <c r="H254" s="311">
        <v>2</v>
      </c>
      <c r="I254" s="137">
        <v>1.5</v>
      </c>
      <c r="J254" s="313">
        <v>4.5</v>
      </c>
      <c r="K254" s="311">
        <v>3.5</v>
      </c>
      <c r="L254" s="314">
        <v>2</v>
      </c>
      <c r="M254" s="466">
        <v>3.5</v>
      </c>
      <c r="N254" s="308">
        <v>4</v>
      </c>
      <c r="O254" s="305" t="s">
        <v>410</v>
      </c>
    </row>
    <row r="255" spans="1:15" x14ac:dyDescent="0.25">
      <c r="A255" s="303" t="s">
        <v>299</v>
      </c>
      <c r="B255" s="269">
        <f>SUM(C255:N255)</f>
        <v>46.67</v>
      </c>
      <c r="C255" s="292">
        <v>5.5</v>
      </c>
      <c r="D255" s="293">
        <v>4.3</v>
      </c>
      <c r="E255" s="294">
        <v>3.23</v>
      </c>
      <c r="F255" s="295">
        <v>2.93</v>
      </c>
      <c r="G255" s="296">
        <v>3</v>
      </c>
      <c r="H255" s="297">
        <v>2.73</v>
      </c>
      <c r="I255" s="298">
        <v>4.4000000000000004</v>
      </c>
      <c r="J255" s="299">
        <v>4.07</v>
      </c>
      <c r="K255" s="297">
        <v>3.47</v>
      </c>
      <c r="L255" s="300">
        <v>4.87</v>
      </c>
      <c r="M255" s="467">
        <v>4.0999999999999996</v>
      </c>
      <c r="N255" s="294">
        <v>4.07</v>
      </c>
      <c r="O255" s="303" t="s">
        <v>299</v>
      </c>
    </row>
    <row r="256" spans="1:15" x14ac:dyDescent="0.25">
      <c r="A256" s="36" t="s">
        <v>300</v>
      </c>
      <c r="B256" s="18" t="s">
        <v>301</v>
      </c>
      <c r="C256" s="17" t="s">
        <v>368</v>
      </c>
      <c r="D256" s="19" t="s">
        <v>369</v>
      </c>
      <c r="E256" s="20" t="s">
        <v>370</v>
      </c>
      <c r="F256" s="34" t="s">
        <v>541</v>
      </c>
      <c r="G256" s="22" t="s">
        <v>302</v>
      </c>
      <c r="H256" s="23" t="s">
        <v>252</v>
      </c>
      <c r="I256" s="24" t="s">
        <v>253</v>
      </c>
      <c r="J256" s="25" t="s">
        <v>303</v>
      </c>
      <c r="K256" s="23" t="s">
        <v>392</v>
      </c>
      <c r="L256" s="26" t="s">
        <v>280</v>
      </c>
      <c r="M256" s="468" t="s">
        <v>490</v>
      </c>
      <c r="N256" s="20" t="s">
        <v>755</v>
      </c>
      <c r="O256" s="36" t="s">
        <v>300</v>
      </c>
    </row>
    <row r="257" spans="1:15" ht="15.75" thickBot="1" x14ac:dyDescent="0.3">
      <c r="A257" s="152" t="s">
        <v>305</v>
      </c>
      <c r="B257" s="89" t="s">
        <v>513</v>
      </c>
      <c r="C257" s="278" t="s">
        <v>542</v>
      </c>
      <c r="D257" s="91" t="s">
        <v>715</v>
      </c>
      <c r="E257" s="274" t="s">
        <v>531</v>
      </c>
      <c r="F257" s="93" t="s">
        <v>447</v>
      </c>
      <c r="G257" s="94" t="s">
        <v>464</v>
      </c>
      <c r="H257" s="95" t="s">
        <v>483</v>
      </c>
      <c r="I257" s="96" t="s">
        <v>748</v>
      </c>
      <c r="J257" s="97" t="s">
        <v>243</v>
      </c>
      <c r="K257" s="95" t="s">
        <v>756</v>
      </c>
      <c r="L257" s="98" t="s">
        <v>455</v>
      </c>
      <c r="M257" s="487" t="s">
        <v>510</v>
      </c>
      <c r="N257" s="274" t="s">
        <v>730</v>
      </c>
      <c r="O257" s="152" t="s">
        <v>305</v>
      </c>
    </row>
    <row r="258" spans="1:15" ht="15.75" thickTop="1" x14ac:dyDescent="0.25">
      <c r="A258" s="305" t="s">
        <v>414</v>
      </c>
      <c r="B258" s="154">
        <f>SUM(C258:N258)</f>
        <v>146</v>
      </c>
      <c r="C258" s="306">
        <v>11.5</v>
      </c>
      <c r="D258" s="307">
        <v>14</v>
      </c>
      <c r="E258" s="308">
        <v>11</v>
      </c>
      <c r="F258" s="309">
        <v>12.5</v>
      </c>
      <c r="G258" s="310">
        <v>10</v>
      </c>
      <c r="H258" s="311">
        <v>17</v>
      </c>
      <c r="I258" s="137">
        <v>26.5</v>
      </c>
      <c r="J258" s="313">
        <v>17</v>
      </c>
      <c r="K258" s="311">
        <v>11</v>
      </c>
      <c r="L258" s="314">
        <v>5</v>
      </c>
      <c r="M258" s="466">
        <v>8</v>
      </c>
      <c r="N258" s="308">
        <v>2.5</v>
      </c>
      <c r="O258" s="305" t="s">
        <v>414</v>
      </c>
    </row>
    <row r="259" spans="1:15" x14ac:dyDescent="0.25">
      <c r="A259" s="303" t="s">
        <v>312</v>
      </c>
      <c r="B259" s="269">
        <f>SUM(C259:N259)</f>
        <v>106.93</v>
      </c>
      <c r="C259" s="292">
        <v>6.73</v>
      </c>
      <c r="D259" s="293">
        <v>6.8</v>
      </c>
      <c r="E259" s="294">
        <v>7.63</v>
      </c>
      <c r="F259" s="295">
        <v>8.0299999999999994</v>
      </c>
      <c r="G259" s="296">
        <v>11.47</v>
      </c>
      <c r="H259" s="297">
        <v>11.97</v>
      </c>
      <c r="I259" s="298">
        <v>13.5</v>
      </c>
      <c r="J259" s="299">
        <v>12.47</v>
      </c>
      <c r="K259" s="297">
        <v>8.5</v>
      </c>
      <c r="L259" s="300">
        <v>6.4</v>
      </c>
      <c r="M259" s="467">
        <v>5.73</v>
      </c>
      <c r="N259" s="294">
        <v>7.7</v>
      </c>
      <c r="O259" s="303" t="s">
        <v>312</v>
      </c>
    </row>
    <row r="260" spans="1:15" x14ac:dyDescent="0.25">
      <c r="A260" s="36" t="s">
        <v>313</v>
      </c>
      <c r="B260" s="18" t="s">
        <v>761</v>
      </c>
      <c r="C260" s="31" t="s">
        <v>543</v>
      </c>
      <c r="D260" s="19" t="s">
        <v>765</v>
      </c>
      <c r="E260" s="33" t="s">
        <v>734</v>
      </c>
      <c r="F260" s="21" t="s">
        <v>720</v>
      </c>
      <c r="G260" s="22" t="s">
        <v>751</v>
      </c>
      <c r="H260" s="271" t="s">
        <v>534</v>
      </c>
      <c r="I260" s="24" t="s">
        <v>768</v>
      </c>
      <c r="J260" s="85" t="s">
        <v>738</v>
      </c>
      <c r="K260" s="271" t="s">
        <v>518</v>
      </c>
      <c r="L260" s="26" t="s">
        <v>724</v>
      </c>
      <c r="M260" s="486" t="s">
        <v>760</v>
      </c>
      <c r="N260" s="33" t="s">
        <v>536</v>
      </c>
      <c r="O260" s="36" t="s">
        <v>313</v>
      </c>
    </row>
    <row r="261" spans="1:15" ht="15.75" thickBot="1" x14ac:dyDescent="0.3">
      <c r="A261" s="152" t="s">
        <v>320</v>
      </c>
      <c r="B261" s="89" t="s">
        <v>321</v>
      </c>
      <c r="C261" s="278" t="s">
        <v>491</v>
      </c>
      <c r="D261" s="91" t="s">
        <v>235</v>
      </c>
      <c r="E261" s="92" t="s">
        <v>230</v>
      </c>
      <c r="F261" s="93" t="s">
        <v>232</v>
      </c>
      <c r="G261" s="94" t="s">
        <v>479</v>
      </c>
      <c r="H261" s="95" t="s">
        <v>319</v>
      </c>
      <c r="I261" s="96" t="s">
        <v>322</v>
      </c>
      <c r="J261" s="97" t="s">
        <v>243</v>
      </c>
      <c r="K261" s="95" t="s">
        <v>243</v>
      </c>
      <c r="L261" s="98" t="s">
        <v>413</v>
      </c>
      <c r="M261" s="477" t="s">
        <v>230</v>
      </c>
      <c r="N261" s="92" t="s">
        <v>432</v>
      </c>
      <c r="O261" s="152" t="s">
        <v>320</v>
      </c>
    </row>
    <row r="262" spans="1:15" ht="15.75" thickTop="1" x14ac:dyDescent="0.25">
      <c r="A262" s="305" t="s">
        <v>419</v>
      </c>
      <c r="B262" s="154">
        <f>SUM(C262:N262)</f>
        <v>11</v>
      </c>
      <c r="C262" s="306">
        <v>0.5</v>
      </c>
      <c r="D262" s="307">
        <v>0</v>
      </c>
      <c r="E262" s="308">
        <v>0</v>
      </c>
      <c r="F262" s="309">
        <v>1</v>
      </c>
      <c r="G262" s="310">
        <v>0.5</v>
      </c>
      <c r="H262" s="311">
        <v>1.5</v>
      </c>
      <c r="I262" s="137">
        <v>2</v>
      </c>
      <c r="J262" s="313">
        <v>1.5</v>
      </c>
      <c r="K262" s="311">
        <v>0.5</v>
      </c>
      <c r="L262" s="314">
        <v>1</v>
      </c>
      <c r="M262" s="466">
        <v>2.5</v>
      </c>
      <c r="N262" s="308">
        <v>0</v>
      </c>
      <c r="O262" s="305" t="s">
        <v>419</v>
      </c>
    </row>
    <row r="263" spans="1:15" x14ac:dyDescent="0.25">
      <c r="A263" s="303" t="s">
        <v>324</v>
      </c>
      <c r="B263" s="269">
        <f>SUM(C263:N263)</f>
        <v>15.889999999999999</v>
      </c>
      <c r="C263" s="292">
        <v>0.83</v>
      </c>
      <c r="D263" s="293">
        <v>1.1000000000000001</v>
      </c>
      <c r="E263" s="294">
        <v>1</v>
      </c>
      <c r="F263" s="295">
        <v>1.3</v>
      </c>
      <c r="G263" s="296">
        <v>1.27</v>
      </c>
      <c r="H263" s="297">
        <v>2.0299999999999998</v>
      </c>
      <c r="I263" s="298">
        <v>1.43</v>
      </c>
      <c r="J263" s="299">
        <v>1.53</v>
      </c>
      <c r="K263" s="297">
        <v>1.83</v>
      </c>
      <c r="L263" s="300">
        <v>1</v>
      </c>
      <c r="M263" s="467">
        <v>1.5</v>
      </c>
      <c r="N263" s="294">
        <v>1.07</v>
      </c>
      <c r="O263" s="303" t="s">
        <v>324</v>
      </c>
    </row>
    <row r="264" spans="1:15" x14ac:dyDescent="0.25">
      <c r="A264" s="36" t="s">
        <v>325</v>
      </c>
      <c r="B264" s="18" t="s">
        <v>420</v>
      </c>
      <c r="C264" s="17" t="s">
        <v>233</v>
      </c>
      <c r="D264" s="19" t="s">
        <v>393</v>
      </c>
      <c r="E264" s="20" t="s">
        <v>458</v>
      </c>
      <c r="F264" s="34" t="s">
        <v>485</v>
      </c>
      <c r="G264" s="22" t="s">
        <v>379</v>
      </c>
      <c r="H264" s="23" t="s">
        <v>327</v>
      </c>
      <c r="I264" s="24" t="s">
        <v>407</v>
      </c>
      <c r="J264" s="25" t="s">
        <v>430</v>
      </c>
      <c r="K264" s="23" t="s">
        <v>328</v>
      </c>
      <c r="L264" s="26" t="s">
        <v>452</v>
      </c>
      <c r="M264" s="468" t="s">
        <v>453</v>
      </c>
      <c r="N264" s="20" t="s">
        <v>394</v>
      </c>
      <c r="O264" s="36" t="s">
        <v>325</v>
      </c>
    </row>
    <row r="265" spans="1:15" x14ac:dyDescent="0.25">
      <c r="A265" s="36" t="s">
        <v>329</v>
      </c>
      <c r="B265" s="18" t="s">
        <v>730</v>
      </c>
      <c r="C265" s="31" t="s">
        <v>730</v>
      </c>
      <c r="D265" s="32" t="s">
        <v>764</v>
      </c>
      <c r="E265" s="33" t="s">
        <v>764</v>
      </c>
      <c r="F265" s="34" t="s">
        <v>748</v>
      </c>
      <c r="G265" s="22" t="s">
        <v>748</v>
      </c>
      <c r="H265" s="271" t="s">
        <v>730</v>
      </c>
      <c r="I265" s="226" t="s">
        <v>730</v>
      </c>
      <c r="J265" s="85" t="s">
        <v>730</v>
      </c>
      <c r="K265" s="271" t="s">
        <v>730</v>
      </c>
      <c r="L265" s="26" t="s">
        <v>730</v>
      </c>
      <c r="M265" s="468" t="s">
        <v>730</v>
      </c>
      <c r="N265" s="20" t="s">
        <v>748</v>
      </c>
      <c r="O265" s="36" t="s">
        <v>329</v>
      </c>
    </row>
    <row r="266" spans="1:15" x14ac:dyDescent="0.25">
      <c r="A266" s="16" t="s">
        <v>331</v>
      </c>
      <c r="B266" s="16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468"/>
      <c r="N266" s="15"/>
      <c r="O266" s="16" t="s">
        <v>331</v>
      </c>
    </row>
    <row r="267" spans="1:15" x14ac:dyDescent="0.25">
      <c r="A267" s="36" t="s">
        <v>380</v>
      </c>
      <c r="B267" s="180">
        <f>AVERAGE(C267:N267)</f>
        <v>1016.7916666666666</v>
      </c>
      <c r="C267" s="5">
        <v>1011.5</v>
      </c>
      <c r="D267" s="6">
        <v>1011.5</v>
      </c>
      <c r="E267" s="7">
        <v>1014.7</v>
      </c>
      <c r="F267" s="8">
        <v>1013</v>
      </c>
      <c r="G267" s="9">
        <v>1014</v>
      </c>
      <c r="H267" s="10">
        <v>1014.7</v>
      </c>
      <c r="I267" s="24">
        <v>1018.3</v>
      </c>
      <c r="J267" s="12">
        <v>1019.1</v>
      </c>
      <c r="K267" s="10">
        <v>1019.1</v>
      </c>
      <c r="L267" s="13">
        <v>1020.9</v>
      </c>
      <c r="M267" s="469">
        <v>1015.5</v>
      </c>
      <c r="N267" s="7">
        <v>1029.2</v>
      </c>
      <c r="O267" s="36" t="s">
        <v>380</v>
      </c>
    </row>
    <row r="268" spans="1:15" x14ac:dyDescent="0.25">
      <c r="A268" s="303" t="s">
        <v>382</v>
      </c>
      <c r="B268" s="269">
        <f>MIN(C268:N268)</f>
        <v>979.3</v>
      </c>
      <c r="C268" s="292">
        <v>983.1</v>
      </c>
      <c r="D268" s="293">
        <v>979.3</v>
      </c>
      <c r="E268" s="294">
        <v>989.3</v>
      </c>
      <c r="F268" s="295">
        <v>999.3</v>
      </c>
      <c r="G268" s="296">
        <v>999.1</v>
      </c>
      <c r="H268" s="297">
        <v>997.4</v>
      </c>
      <c r="I268" s="24">
        <v>1009.5</v>
      </c>
      <c r="J268" s="320">
        <v>1007.6</v>
      </c>
      <c r="K268" s="321">
        <v>1007.6</v>
      </c>
      <c r="L268" s="300">
        <v>1003.4</v>
      </c>
      <c r="M268" s="467">
        <v>982.7</v>
      </c>
      <c r="N268" s="294">
        <v>1020.1</v>
      </c>
      <c r="O268" s="303" t="s">
        <v>382</v>
      </c>
    </row>
    <row r="269" spans="1:15" x14ac:dyDescent="0.25">
      <c r="A269" s="152" t="s">
        <v>89</v>
      </c>
      <c r="B269" s="181"/>
      <c r="C269" s="182">
        <v>42380</v>
      </c>
      <c r="D269" s="183">
        <v>42413</v>
      </c>
      <c r="E269" s="184">
        <v>42457</v>
      </c>
      <c r="F269" s="185">
        <v>42475</v>
      </c>
      <c r="G269" s="186">
        <v>42502</v>
      </c>
      <c r="H269" s="187">
        <v>42536</v>
      </c>
      <c r="I269" s="188">
        <v>42561</v>
      </c>
      <c r="J269" s="189">
        <v>42601</v>
      </c>
      <c r="K269" s="187">
        <v>42601</v>
      </c>
      <c r="L269" s="190">
        <v>42657</v>
      </c>
      <c r="M269" s="484">
        <v>42694</v>
      </c>
      <c r="N269" s="184">
        <v>42714</v>
      </c>
      <c r="O269" s="152" t="s">
        <v>89</v>
      </c>
    </row>
    <row r="270" spans="1:15" x14ac:dyDescent="0.25">
      <c r="A270" s="152" t="s">
        <v>383</v>
      </c>
      <c r="B270" s="89">
        <f>MAX(C270:N270)</f>
        <v>1045.9000000000001</v>
      </c>
      <c r="C270" s="90">
        <v>1034.2</v>
      </c>
      <c r="D270" s="91">
        <v>1036.5999999999999</v>
      </c>
      <c r="E270" s="92">
        <v>1032.9000000000001</v>
      </c>
      <c r="F270" s="93">
        <v>1029.5</v>
      </c>
      <c r="G270" s="94">
        <v>1029.4000000000001</v>
      </c>
      <c r="H270" s="95">
        <v>1025.9000000000001</v>
      </c>
      <c r="I270" s="96">
        <v>1027.9000000000001</v>
      </c>
      <c r="J270" s="25">
        <v>1029.8</v>
      </c>
      <c r="K270" s="23">
        <v>1029.8</v>
      </c>
      <c r="L270" s="98">
        <v>1036</v>
      </c>
      <c r="M270" s="477">
        <v>1036</v>
      </c>
      <c r="N270" s="92">
        <v>1045.9000000000001</v>
      </c>
      <c r="O270" s="152" t="s">
        <v>383</v>
      </c>
    </row>
    <row r="271" spans="1:15" ht="15.75" thickBot="1" x14ac:dyDescent="0.3">
      <c r="A271" s="192" t="s">
        <v>89</v>
      </c>
      <c r="B271" s="193"/>
      <c r="C271" s="194">
        <v>42392</v>
      </c>
      <c r="D271" s="195">
        <v>16</v>
      </c>
      <c r="E271" s="196">
        <v>42442</v>
      </c>
      <c r="F271" s="197">
        <v>42480</v>
      </c>
      <c r="G271" s="198">
        <v>42491</v>
      </c>
      <c r="H271" s="199">
        <v>42546</v>
      </c>
      <c r="I271" s="200">
        <v>42566</v>
      </c>
      <c r="J271" s="189">
        <v>42588</v>
      </c>
      <c r="K271" s="187">
        <v>42588</v>
      </c>
      <c r="L271" s="202">
        <v>42671</v>
      </c>
      <c r="M271" s="488">
        <v>42704</v>
      </c>
      <c r="N271" s="196">
        <v>42731</v>
      </c>
      <c r="O271" s="192" t="s">
        <v>89</v>
      </c>
    </row>
    <row r="272" spans="1:15" ht="15.75" thickTop="1" x14ac:dyDescent="0.25">
      <c r="A272" s="155" t="s">
        <v>384</v>
      </c>
      <c r="B272" s="180">
        <f>AVERAGE(C272:N272)</f>
        <v>1115.5099999999998</v>
      </c>
      <c r="C272" s="204">
        <v>1011.7</v>
      </c>
      <c r="D272" s="205">
        <v>1012</v>
      </c>
      <c r="E272" s="206">
        <v>1015</v>
      </c>
      <c r="F272" s="207">
        <v>1013.4</v>
      </c>
      <c r="G272" s="208">
        <v>1014.3</v>
      </c>
      <c r="H272" s="209">
        <v>1015.2</v>
      </c>
      <c r="I272" s="123">
        <v>1018.8</v>
      </c>
      <c r="J272" s="71" t="s">
        <v>498</v>
      </c>
      <c r="K272" s="69">
        <v>1018.4</v>
      </c>
      <c r="L272" s="212">
        <v>2021.4</v>
      </c>
      <c r="M272" s="489">
        <v>1014.9</v>
      </c>
      <c r="N272" s="206"/>
      <c r="O272" s="155" t="s">
        <v>384</v>
      </c>
    </row>
    <row r="273" spans="1:15" x14ac:dyDescent="0.25">
      <c r="A273" s="15"/>
      <c r="B273" s="16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468"/>
      <c r="N273" s="15"/>
      <c r="O273" s="15"/>
    </row>
    <row r="274" spans="1:15" x14ac:dyDescent="0.25">
      <c r="A274" s="3" t="s">
        <v>762</v>
      </c>
      <c r="B274" s="4" t="s">
        <v>1</v>
      </c>
      <c r="C274" s="5" t="s">
        <v>2</v>
      </c>
      <c r="D274" s="6" t="s">
        <v>3</v>
      </c>
      <c r="E274" s="7" t="s">
        <v>4</v>
      </c>
      <c r="F274" s="8" t="s">
        <v>5</v>
      </c>
      <c r="G274" s="9" t="s">
        <v>6</v>
      </c>
      <c r="H274" s="10" t="s">
        <v>7</v>
      </c>
      <c r="I274" s="11" t="s">
        <v>8</v>
      </c>
      <c r="J274" s="12" t="s">
        <v>9</v>
      </c>
      <c r="K274" s="10" t="s">
        <v>10</v>
      </c>
      <c r="L274" s="13" t="s">
        <v>11</v>
      </c>
      <c r="M274" s="469" t="s">
        <v>12</v>
      </c>
      <c r="N274" s="7" t="s">
        <v>13</v>
      </c>
      <c r="O274" s="3" t="s">
        <v>762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B19" activeCellId="1" sqref="B23 B19"/>
    </sheetView>
  </sheetViews>
  <sheetFormatPr baseColWidth="10" defaultRowHeight="15" x14ac:dyDescent="0.25"/>
  <cols>
    <col min="1" max="1" width="25.42578125" customWidth="1"/>
  </cols>
  <sheetData>
    <row r="1" spans="1:14" x14ac:dyDescent="0.25">
      <c r="A1" s="2" t="s">
        <v>31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2" t="s">
        <v>14</v>
      </c>
      <c r="B3" s="2">
        <f>INT(100*SUM(C3:N3)/12)/100</f>
        <v>7.93</v>
      </c>
      <c r="C3" s="2">
        <v>4.2</v>
      </c>
      <c r="D3" s="2">
        <v>2.5</v>
      </c>
      <c r="E3" s="2">
        <v>4.5999999999999996</v>
      </c>
      <c r="F3" s="2">
        <v>6.5</v>
      </c>
      <c r="G3" s="2">
        <v>10.1</v>
      </c>
      <c r="H3" s="2">
        <v>10.7</v>
      </c>
      <c r="I3" s="2">
        <v>13.9</v>
      </c>
      <c r="J3" s="2">
        <v>13.8</v>
      </c>
      <c r="K3" s="2">
        <v>13.6</v>
      </c>
      <c r="L3" s="2">
        <v>8.1999999999999993</v>
      </c>
      <c r="M3" s="2">
        <v>4.0999999999999996</v>
      </c>
      <c r="N3" s="2">
        <v>3</v>
      </c>
    </row>
    <row r="4" spans="1:14" x14ac:dyDescent="0.25">
      <c r="A4" s="2" t="s">
        <v>32</v>
      </c>
      <c r="B4" s="2">
        <v>6.4</v>
      </c>
      <c r="C4" s="2">
        <v>0.9</v>
      </c>
      <c r="D4" s="2">
        <v>1.1000000000000001</v>
      </c>
      <c r="E4" s="2">
        <v>2.9</v>
      </c>
      <c r="F4" s="2">
        <v>4.5999999999999996</v>
      </c>
      <c r="G4" s="2">
        <v>7.8</v>
      </c>
      <c r="H4" s="2">
        <v>10.4</v>
      </c>
      <c r="I4" s="2">
        <v>12.4</v>
      </c>
      <c r="J4" s="2">
        <v>12.5</v>
      </c>
      <c r="K4" s="2">
        <v>10.7</v>
      </c>
      <c r="L4" s="2">
        <v>7.6</v>
      </c>
      <c r="M4" s="2">
        <v>1</v>
      </c>
      <c r="N4" s="2">
        <v>2</v>
      </c>
    </row>
    <row r="5" spans="1:14" x14ac:dyDescent="0.25">
      <c r="A5" s="2" t="s">
        <v>16</v>
      </c>
      <c r="B5" s="2">
        <f>B3-B4</f>
        <v>1.5299999999999994</v>
      </c>
      <c r="C5" s="2">
        <f t="shared" ref="C5:N5" si="0">C3-C4</f>
        <v>3.3000000000000003</v>
      </c>
      <c r="D5" s="2">
        <f t="shared" si="0"/>
        <v>1.4</v>
      </c>
      <c r="E5" s="2">
        <f t="shared" si="0"/>
        <v>1.6999999999999997</v>
      </c>
      <c r="F5" s="2">
        <f t="shared" si="0"/>
        <v>1.9000000000000004</v>
      </c>
      <c r="G5" s="2">
        <f t="shared" si="0"/>
        <v>2.2999999999999998</v>
      </c>
      <c r="H5" s="2">
        <f t="shared" si="0"/>
        <v>0.29999999999999893</v>
      </c>
      <c r="I5" s="2">
        <f t="shared" si="0"/>
        <v>1.5</v>
      </c>
      <c r="J5" s="2">
        <f t="shared" si="0"/>
        <v>1.3000000000000007</v>
      </c>
      <c r="K5" s="2">
        <f t="shared" si="0"/>
        <v>2.9000000000000004</v>
      </c>
      <c r="L5" s="2">
        <f t="shared" si="0"/>
        <v>0.59999999999999964</v>
      </c>
      <c r="M5" s="2">
        <f t="shared" si="0"/>
        <v>3.0999999999999996</v>
      </c>
      <c r="N5" s="2">
        <f t="shared" si="0"/>
        <v>1</v>
      </c>
    </row>
    <row r="6" spans="1:14" x14ac:dyDescent="0.25">
      <c r="A6" s="2" t="s">
        <v>17</v>
      </c>
      <c r="B6" s="2">
        <v>-4.7</v>
      </c>
      <c r="C6" s="2">
        <v>-2.7</v>
      </c>
      <c r="D6" s="2">
        <v>-4.7</v>
      </c>
      <c r="E6" s="2">
        <v>0.3</v>
      </c>
      <c r="F6" s="2">
        <v>0.2</v>
      </c>
      <c r="G6" s="2">
        <v>5.2</v>
      </c>
      <c r="H6" s="2">
        <v>7.2</v>
      </c>
      <c r="I6" s="2">
        <v>10.7</v>
      </c>
      <c r="J6" s="2">
        <v>9.6</v>
      </c>
      <c r="K6" s="2">
        <v>9.9</v>
      </c>
      <c r="L6" s="2">
        <v>1.5</v>
      </c>
      <c r="M6" s="2">
        <v>-3.3</v>
      </c>
      <c r="N6" s="2">
        <v>-3.1</v>
      </c>
    </row>
    <row r="7" spans="1:14" x14ac:dyDescent="0.25">
      <c r="A7" s="2" t="s">
        <v>33</v>
      </c>
      <c r="B7" s="2">
        <v>-17.399999999999999</v>
      </c>
      <c r="C7" s="2">
        <v>-17.399999999999999</v>
      </c>
      <c r="D7" s="2">
        <v>-14.6</v>
      </c>
      <c r="E7" s="2">
        <v>-9.8000000000000007</v>
      </c>
      <c r="F7" s="2">
        <v>-3.3</v>
      </c>
      <c r="G7" s="2">
        <v>-1.6</v>
      </c>
      <c r="H7" s="2">
        <v>0.1</v>
      </c>
      <c r="I7" s="2">
        <v>4.9000000000000004</v>
      </c>
      <c r="J7" s="2">
        <v>4.9000000000000004</v>
      </c>
      <c r="K7" s="2">
        <v>1.3</v>
      </c>
      <c r="L7" s="2">
        <v>-3.4</v>
      </c>
      <c r="M7" s="2">
        <v>-8.1999999999999993</v>
      </c>
      <c r="N7" s="2">
        <v>-13.2</v>
      </c>
    </row>
    <row r="8" spans="1:14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25">
      <c r="A9" s="2" t="s">
        <v>19</v>
      </c>
      <c r="B9" s="2">
        <f>INT(100*SUM(C9:N9)/12)/100</f>
        <v>14.84</v>
      </c>
      <c r="C9" s="2">
        <v>8.9</v>
      </c>
      <c r="D9" s="2">
        <v>6.9</v>
      </c>
      <c r="E9" s="2">
        <v>11.4</v>
      </c>
      <c r="F9" s="2">
        <v>13.5</v>
      </c>
      <c r="G9" s="2">
        <v>18.100000000000001</v>
      </c>
      <c r="H9" s="2">
        <v>19.2</v>
      </c>
      <c r="I9" s="2">
        <v>23.8</v>
      </c>
      <c r="J9" s="2">
        <v>22.7</v>
      </c>
      <c r="K9" s="2">
        <v>21.6</v>
      </c>
      <c r="L9" s="2">
        <v>14.8</v>
      </c>
      <c r="M9" s="2">
        <v>9.6</v>
      </c>
      <c r="N9" s="2">
        <v>7.6</v>
      </c>
    </row>
    <row r="10" spans="1:14" x14ac:dyDescent="0.25">
      <c r="A10" s="2" t="s">
        <v>34</v>
      </c>
      <c r="B10" s="2">
        <v>13.8</v>
      </c>
      <c r="C10" s="2">
        <v>5.9</v>
      </c>
      <c r="D10" s="2">
        <v>6.9</v>
      </c>
      <c r="E10" s="2">
        <v>10.1</v>
      </c>
      <c r="F10" s="2">
        <v>13</v>
      </c>
      <c r="G10" s="2">
        <v>16.8</v>
      </c>
      <c r="H10" s="2">
        <v>19.3</v>
      </c>
      <c r="I10" s="2">
        <v>21.4</v>
      </c>
      <c r="J10" s="2">
        <v>21.6</v>
      </c>
      <c r="K10" s="2">
        <v>19.2</v>
      </c>
      <c r="L10" s="2">
        <v>14.9</v>
      </c>
      <c r="M10" s="2">
        <v>9.6</v>
      </c>
      <c r="N10" s="2">
        <v>6.8</v>
      </c>
    </row>
    <row r="11" spans="1:14" x14ac:dyDescent="0.25">
      <c r="A11" s="2" t="s">
        <v>21</v>
      </c>
      <c r="B11" s="2">
        <f>B9-B10</f>
        <v>1.0399999999999991</v>
      </c>
      <c r="C11" s="2">
        <f t="shared" ref="C11:N11" si="1">C9-C10</f>
        <v>3</v>
      </c>
      <c r="D11" s="2">
        <f t="shared" si="1"/>
        <v>0</v>
      </c>
      <c r="E11" s="2">
        <f t="shared" si="1"/>
        <v>1.3000000000000007</v>
      </c>
      <c r="F11" s="2">
        <f t="shared" si="1"/>
        <v>0.5</v>
      </c>
      <c r="G11" s="2">
        <f t="shared" si="1"/>
        <v>1.3000000000000007</v>
      </c>
      <c r="H11" s="2">
        <f t="shared" si="1"/>
        <v>-0.10000000000000142</v>
      </c>
      <c r="I11" s="2">
        <f t="shared" si="1"/>
        <v>2.4000000000000021</v>
      </c>
      <c r="J11" s="2">
        <f t="shared" si="1"/>
        <v>1.0999999999999979</v>
      </c>
      <c r="K11" s="2">
        <f t="shared" si="1"/>
        <v>2.4000000000000021</v>
      </c>
      <c r="L11" s="2">
        <f t="shared" si="1"/>
        <v>-9.9999999999999645E-2</v>
      </c>
      <c r="M11" s="2">
        <f t="shared" si="1"/>
        <v>0</v>
      </c>
      <c r="N11" s="2">
        <f t="shared" si="1"/>
        <v>0.79999999999999982</v>
      </c>
    </row>
    <row r="12" spans="1:14" x14ac:dyDescent="0.25">
      <c r="A12" s="2" t="s">
        <v>22</v>
      </c>
      <c r="B12" s="2">
        <v>32</v>
      </c>
      <c r="C12" s="2">
        <v>14.4</v>
      </c>
      <c r="D12" s="2">
        <v>10.6</v>
      </c>
      <c r="E12" s="2">
        <v>18.5</v>
      </c>
      <c r="F12" s="2">
        <v>19.899999999999999</v>
      </c>
      <c r="G12" s="2">
        <v>27.8</v>
      </c>
      <c r="H12" s="2">
        <v>25.6</v>
      </c>
      <c r="I12" s="2">
        <v>30.7</v>
      </c>
      <c r="J12" s="2">
        <v>32</v>
      </c>
      <c r="K12" s="2">
        <v>30.3</v>
      </c>
      <c r="L12" s="2">
        <v>19.8</v>
      </c>
      <c r="M12" s="2">
        <v>18</v>
      </c>
      <c r="N12" s="2">
        <v>12.6</v>
      </c>
    </row>
    <row r="13" spans="1:14" x14ac:dyDescent="0.25">
      <c r="A13" s="2" t="s">
        <v>35</v>
      </c>
      <c r="B13" s="2">
        <v>37.799999999999997</v>
      </c>
      <c r="C13" s="2">
        <v>15</v>
      </c>
      <c r="D13" s="2">
        <v>19.899999999999999</v>
      </c>
      <c r="E13" s="2">
        <v>22.9</v>
      </c>
      <c r="F13" s="2">
        <v>29.3</v>
      </c>
      <c r="G13" s="2">
        <v>32.4</v>
      </c>
      <c r="H13" s="2">
        <v>35</v>
      </c>
      <c r="I13" s="2">
        <v>37.799999999999997</v>
      </c>
      <c r="J13" s="2">
        <v>35.6</v>
      </c>
      <c r="K13" s="2">
        <v>32.799999999999997</v>
      </c>
      <c r="L13" s="2">
        <v>26.9</v>
      </c>
      <c r="M13" s="2">
        <v>18.8</v>
      </c>
      <c r="N13" s="2">
        <v>16.100000000000001</v>
      </c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 s="2" t="s">
        <v>24</v>
      </c>
      <c r="B15" s="2">
        <f>INT(100*SUM(C15:N15)/12)/100</f>
        <v>11.38</v>
      </c>
      <c r="C15" s="2">
        <f>(C3+C9)/2</f>
        <v>6.5500000000000007</v>
      </c>
      <c r="D15" s="2">
        <f t="shared" ref="D15:N15" si="2">(D3+D9)/2</f>
        <v>4.7</v>
      </c>
      <c r="E15" s="2">
        <f t="shared" si="2"/>
        <v>8</v>
      </c>
      <c r="F15" s="2">
        <f t="shared" si="2"/>
        <v>10</v>
      </c>
      <c r="G15" s="2">
        <f t="shared" si="2"/>
        <v>14.100000000000001</v>
      </c>
      <c r="H15" s="2">
        <f t="shared" si="2"/>
        <v>14.95</v>
      </c>
      <c r="I15" s="2">
        <f t="shared" si="2"/>
        <v>18.850000000000001</v>
      </c>
      <c r="J15" s="2">
        <f t="shared" si="2"/>
        <v>18.25</v>
      </c>
      <c r="K15" s="2">
        <f t="shared" si="2"/>
        <v>17.600000000000001</v>
      </c>
      <c r="L15" s="2">
        <f t="shared" si="2"/>
        <v>11.5</v>
      </c>
      <c r="M15" s="2">
        <f t="shared" si="2"/>
        <v>6.85</v>
      </c>
      <c r="N15" s="2">
        <f t="shared" si="2"/>
        <v>5.3</v>
      </c>
    </row>
    <row r="16" spans="1:14" x14ac:dyDescent="0.25">
      <c r="A16" s="2" t="s">
        <v>36</v>
      </c>
      <c r="B16" s="2">
        <v>10.1</v>
      </c>
      <c r="C16" s="2">
        <v>3.4</v>
      </c>
      <c r="D16" s="2">
        <v>4</v>
      </c>
      <c r="E16" s="2">
        <v>6.5</v>
      </c>
      <c r="F16" s="2">
        <v>8.8000000000000007</v>
      </c>
      <c r="G16" s="2">
        <v>12.4</v>
      </c>
      <c r="H16" s="2">
        <v>14.9</v>
      </c>
      <c r="I16" s="2">
        <v>16.899999999999999</v>
      </c>
      <c r="J16" s="2">
        <v>17</v>
      </c>
      <c r="K16" s="2">
        <v>14.9</v>
      </c>
      <c r="L16" s="2">
        <v>11.3</v>
      </c>
      <c r="M16" s="2">
        <v>6.9</v>
      </c>
      <c r="N16" s="2">
        <v>4.4000000000000004</v>
      </c>
    </row>
    <row r="17" spans="1:14" x14ac:dyDescent="0.25">
      <c r="A17" s="2" t="s">
        <v>21</v>
      </c>
      <c r="B17" s="2">
        <f>B15-B16</f>
        <v>1.2800000000000011</v>
      </c>
      <c r="C17" s="2">
        <f t="shared" ref="C17:N17" si="3">C15-C16</f>
        <v>3.1500000000000008</v>
      </c>
      <c r="D17" s="2">
        <f t="shared" si="3"/>
        <v>0.70000000000000018</v>
      </c>
      <c r="E17" s="2">
        <f t="shared" si="3"/>
        <v>1.5</v>
      </c>
      <c r="F17" s="2">
        <f t="shared" si="3"/>
        <v>1.1999999999999993</v>
      </c>
      <c r="G17" s="2">
        <f t="shared" si="3"/>
        <v>1.7000000000000011</v>
      </c>
      <c r="H17" s="2">
        <f t="shared" si="3"/>
        <v>4.9999999999998934E-2</v>
      </c>
      <c r="I17" s="2">
        <f t="shared" si="3"/>
        <v>1.9500000000000028</v>
      </c>
      <c r="J17" s="2">
        <f t="shared" si="3"/>
        <v>1.25</v>
      </c>
      <c r="K17" s="2">
        <f t="shared" si="3"/>
        <v>2.7000000000000011</v>
      </c>
      <c r="L17" s="2">
        <f t="shared" si="3"/>
        <v>0.19999999999999929</v>
      </c>
      <c r="M17" s="2">
        <f t="shared" si="3"/>
        <v>-5.0000000000000711E-2</v>
      </c>
      <c r="N17" s="2">
        <f t="shared" si="3"/>
        <v>0.89999999999999947</v>
      </c>
    </row>
    <row r="18" spans="1:1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25">
      <c r="A19" s="2" t="s">
        <v>26</v>
      </c>
      <c r="B19" s="2">
        <f>SUM(C19:N19)</f>
        <v>940</v>
      </c>
      <c r="C19" s="2">
        <v>84</v>
      </c>
      <c r="D19" s="2">
        <v>47</v>
      </c>
      <c r="E19" s="2">
        <v>48</v>
      </c>
      <c r="F19" s="2">
        <v>82</v>
      </c>
      <c r="G19" s="2">
        <v>55</v>
      </c>
      <c r="H19" s="2">
        <v>81</v>
      </c>
      <c r="I19" s="2">
        <v>27</v>
      </c>
      <c r="J19" s="2">
        <v>92</v>
      </c>
      <c r="K19" s="2">
        <v>132</v>
      </c>
      <c r="L19" s="2">
        <v>49</v>
      </c>
      <c r="M19" s="2">
        <v>58</v>
      </c>
      <c r="N19" s="2">
        <v>185</v>
      </c>
    </row>
    <row r="20" spans="1:14" x14ac:dyDescent="0.25">
      <c r="A20" s="2" t="s">
        <v>37</v>
      </c>
      <c r="B20" s="2">
        <v>747</v>
      </c>
      <c r="C20" s="2">
        <v>59.2</v>
      </c>
      <c r="D20" s="2">
        <v>49.4</v>
      </c>
      <c r="E20" s="2">
        <v>49.1</v>
      </c>
      <c r="F20" s="2">
        <v>50.6</v>
      </c>
      <c r="G20" s="2">
        <v>55.2</v>
      </c>
      <c r="H20" s="2">
        <v>64.5</v>
      </c>
      <c r="I20" s="2">
        <v>55.1</v>
      </c>
      <c r="J20" s="2">
        <v>66.900000000000006</v>
      </c>
      <c r="K20" s="2">
        <v>75</v>
      </c>
      <c r="L20" s="2">
        <v>71.3</v>
      </c>
      <c r="M20" s="2">
        <v>77.2</v>
      </c>
      <c r="N20" s="2">
        <v>73.7</v>
      </c>
    </row>
    <row r="21" spans="1:14" x14ac:dyDescent="0.25">
      <c r="A21" s="2" t="s">
        <v>28</v>
      </c>
      <c r="B21" s="2">
        <f>INT((B19-B20)*10000/B20)/100</f>
        <v>25.83</v>
      </c>
      <c r="C21" s="2">
        <f t="shared" ref="C21:N21" si="4">INT((C19-C20)*10000/C20)/100</f>
        <v>41.89</v>
      </c>
      <c r="D21" s="2">
        <f t="shared" si="4"/>
        <v>-4.8600000000000003</v>
      </c>
      <c r="E21" s="2">
        <f t="shared" si="4"/>
        <v>-2.25</v>
      </c>
      <c r="F21" s="2">
        <f t="shared" si="4"/>
        <v>62.05</v>
      </c>
      <c r="G21" s="2">
        <f t="shared" si="4"/>
        <v>-0.37</v>
      </c>
      <c r="H21" s="2">
        <f t="shared" si="4"/>
        <v>25.58</v>
      </c>
      <c r="I21" s="2">
        <f t="shared" si="4"/>
        <v>-51</v>
      </c>
      <c r="J21" s="2">
        <f t="shared" si="4"/>
        <v>37.51</v>
      </c>
      <c r="K21" s="2">
        <f t="shared" si="4"/>
        <v>76</v>
      </c>
      <c r="L21" s="2">
        <f t="shared" si="4"/>
        <v>-31.28</v>
      </c>
      <c r="M21" s="2">
        <f t="shared" si="4"/>
        <v>-24.88</v>
      </c>
      <c r="N21" s="2">
        <f t="shared" si="4"/>
        <v>151.01</v>
      </c>
    </row>
    <row r="22" spans="1:14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5">
      <c r="A23" s="2" t="s">
        <v>29</v>
      </c>
      <c r="B23" s="2">
        <f>SUM(C23:N23)</f>
        <v>1762</v>
      </c>
      <c r="C23" s="2">
        <v>86</v>
      </c>
      <c r="D23" s="2">
        <v>76</v>
      </c>
      <c r="E23" s="2">
        <v>126</v>
      </c>
      <c r="F23" s="2">
        <v>152</v>
      </c>
      <c r="G23" s="2">
        <v>204</v>
      </c>
      <c r="H23" s="2">
        <v>227</v>
      </c>
      <c r="I23" s="2">
        <v>258</v>
      </c>
      <c r="J23" s="2">
        <v>200</v>
      </c>
      <c r="K23" s="2">
        <v>141</v>
      </c>
      <c r="L23" s="2">
        <v>150</v>
      </c>
      <c r="M23" s="2">
        <v>90</v>
      </c>
      <c r="N23" s="2">
        <v>52</v>
      </c>
    </row>
    <row r="24" spans="1:14" x14ac:dyDescent="0.25">
      <c r="A24" s="2" t="s">
        <v>38</v>
      </c>
      <c r="B24" s="2">
        <v>1634</v>
      </c>
      <c r="C24" s="2">
        <v>59</v>
      </c>
      <c r="D24" s="2">
        <v>79</v>
      </c>
      <c r="E24" s="2">
        <v>117</v>
      </c>
      <c r="F24" s="2">
        <v>159</v>
      </c>
      <c r="G24" s="2">
        <v>200</v>
      </c>
      <c r="H24" s="2">
        <v>206</v>
      </c>
      <c r="I24" s="2">
        <v>215</v>
      </c>
      <c r="J24" s="2">
        <v>213</v>
      </c>
      <c r="K24" s="2">
        <v>151</v>
      </c>
      <c r="L24" s="2">
        <v>117</v>
      </c>
      <c r="M24" s="2">
        <v>75</v>
      </c>
      <c r="N24" s="2">
        <v>48</v>
      </c>
    </row>
    <row r="25" spans="1:14" x14ac:dyDescent="0.25">
      <c r="A25" s="2" t="s">
        <v>28</v>
      </c>
      <c r="B25" s="2">
        <f>INT((B23-B24)*10000/B24)/100</f>
        <v>7.83</v>
      </c>
      <c r="C25" s="2">
        <f t="shared" ref="C25:N25" si="5">INT((C23-C24)*10000/C24)/100</f>
        <v>45.76</v>
      </c>
      <c r="D25" s="2">
        <f t="shared" si="5"/>
        <v>-3.8</v>
      </c>
      <c r="E25" s="2">
        <f t="shared" si="5"/>
        <v>7.69</v>
      </c>
      <c r="F25" s="2">
        <f t="shared" si="5"/>
        <v>-4.41</v>
      </c>
      <c r="G25" s="2">
        <f t="shared" si="5"/>
        <v>2</v>
      </c>
      <c r="H25" s="2">
        <f t="shared" si="5"/>
        <v>10.19</v>
      </c>
      <c r="I25" s="2">
        <f t="shared" si="5"/>
        <v>20</v>
      </c>
      <c r="J25" s="2">
        <f t="shared" si="5"/>
        <v>-6.11</v>
      </c>
      <c r="K25" s="2">
        <f t="shared" si="5"/>
        <v>-6.63</v>
      </c>
      <c r="L25" s="2">
        <f t="shared" si="5"/>
        <v>28.2</v>
      </c>
      <c r="M25" s="2">
        <f t="shared" si="5"/>
        <v>20</v>
      </c>
      <c r="N25" s="2">
        <f t="shared" si="5"/>
        <v>8.33</v>
      </c>
    </row>
    <row r="26" spans="1:14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25">
      <c r="A27" s="2" t="s">
        <v>31</v>
      </c>
      <c r="B27" s="2" t="s">
        <v>1</v>
      </c>
      <c r="C27" s="2" t="s">
        <v>2</v>
      </c>
      <c r="D27" s="2" t="s">
        <v>3</v>
      </c>
      <c r="E27" s="2" t="s">
        <v>4</v>
      </c>
      <c r="F27" s="2" t="s">
        <v>5</v>
      </c>
      <c r="G27" s="2" t="s">
        <v>6</v>
      </c>
      <c r="H27" s="2" t="s">
        <v>7</v>
      </c>
      <c r="I27" s="2" t="s">
        <v>8</v>
      </c>
      <c r="J27" s="2" t="s">
        <v>9</v>
      </c>
      <c r="K27" s="2" t="s">
        <v>10</v>
      </c>
      <c r="L27" s="2" t="s">
        <v>11</v>
      </c>
      <c r="M27" s="2" t="s">
        <v>12</v>
      </c>
      <c r="N27" s="2" t="s">
        <v>13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4"/>
  <sheetViews>
    <sheetView tabSelected="1" workbookViewId="0">
      <selection activeCell="O274" sqref="A1:O274"/>
    </sheetView>
  </sheetViews>
  <sheetFormatPr baseColWidth="10" defaultRowHeight="15" x14ac:dyDescent="0.25"/>
  <cols>
    <col min="1" max="1" width="45.85546875" customWidth="1"/>
    <col min="15" max="15" width="45" customWidth="1"/>
  </cols>
  <sheetData>
    <row r="1" spans="1:15" ht="15.75" thickBot="1" x14ac:dyDescent="0.3">
      <c r="A1" s="322">
        <v>2017</v>
      </c>
      <c r="B1" s="323" t="s">
        <v>1</v>
      </c>
      <c r="C1" s="324" t="s">
        <v>2</v>
      </c>
      <c r="D1" s="325" t="s">
        <v>3</v>
      </c>
      <c r="E1" s="326" t="s">
        <v>4</v>
      </c>
      <c r="F1" s="327" t="s">
        <v>5</v>
      </c>
      <c r="G1" s="328" t="s">
        <v>6</v>
      </c>
      <c r="H1" s="329" t="s">
        <v>7</v>
      </c>
      <c r="I1" s="330" t="s">
        <v>8</v>
      </c>
      <c r="J1" s="331" t="s">
        <v>9</v>
      </c>
      <c r="K1" s="329" t="s">
        <v>10</v>
      </c>
      <c r="L1" s="332" t="s">
        <v>11</v>
      </c>
      <c r="M1" s="464" t="s">
        <v>12</v>
      </c>
      <c r="N1" s="326" t="s">
        <v>13</v>
      </c>
      <c r="O1" s="322" t="s">
        <v>773</v>
      </c>
    </row>
    <row r="2" spans="1:15" ht="16.5" thickTop="1" thickBot="1" x14ac:dyDescent="0.3">
      <c r="A2" s="334" t="s">
        <v>82</v>
      </c>
      <c r="B2" s="335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465"/>
      <c r="N2" s="334"/>
      <c r="O2" s="334" t="s">
        <v>82</v>
      </c>
    </row>
    <row r="3" spans="1:15" ht="15.75" thickTop="1" x14ac:dyDescent="0.25">
      <c r="A3" s="279" t="s">
        <v>83</v>
      </c>
      <c r="B3" s="280">
        <f>INT(SUM(C3:N3)*100/12)/100</f>
        <v>7.12</v>
      </c>
      <c r="C3" s="281">
        <v>-1.03</v>
      </c>
      <c r="D3" s="282">
        <v>4.01</v>
      </c>
      <c r="E3" s="283">
        <v>5.77</v>
      </c>
      <c r="F3" s="284">
        <v>3.55</v>
      </c>
      <c r="G3" s="285">
        <v>8.36</v>
      </c>
      <c r="H3" s="286">
        <v>11.36</v>
      </c>
      <c r="I3" s="287">
        <v>13.36</v>
      </c>
      <c r="J3" s="288">
        <v>13.29</v>
      </c>
      <c r="K3" s="286">
        <v>10.68</v>
      </c>
      <c r="L3" s="289">
        <v>8.7200000000000006</v>
      </c>
      <c r="M3" s="466">
        <v>5.17</v>
      </c>
      <c r="N3" s="283">
        <v>2.23</v>
      </c>
      <c r="O3" s="279" t="s">
        <v>83</v>
      </c>
    </row>
    <row r="4" spans="1:15" x14ac:dyDescent="0.25">
      <c r="A4" s="291" t="s">
        <v>84</v>
      </c>
      <c r="B4" s="269">
        <f>INT(SUM(C4:N4)*100/12)/100</f>
        <v>7.07</v>
      </c>
      <c r="C4" s="292">
        <v>1.93</v>
      </c>
      <c r="D4" s="293">
        <v>1.78</v>
      </c>
      <c r="E4" s="294">
        <v>3.06</v>
      </c>
      <c r="F4" s="295">
        <v>5.01</v>
      </c>
      <c r="G4" s="296">
        <v>8.36</v>
      </c>
      <c r="H4" s="297">
        <v>11.36</v>
      </c>
      <c r="I4" s="298">
        <v>13.36</v>
      </c>
      <c r="J4" s="299">
        <v>13.29</v>
      </c>
      <c r="K4" s="297">
        <v>10.68</v>
      </c>
      <c r="L4" s="300">
        <v>8.7200000000000006</v>
      </c>
      <c r="M4" s="467">
        <v>5.17</v>
      </c>
      <c r="N4" s="294">
        <v>2.23</v>
      </c>
      <c r="O4" s="291" t="s">
        <v>84</v>
      </c>
    </row>
    <row r="5" spans="1:15" x14ac:dyDescent="0.25">
      <c r="A5" s="2" t="s">
        <v>21</v>
      </c>
      <c r="B5" s="18">
        <f t="shared" ref="B5:N5" si="0">B3-B4</f>
        <v>4.9999999999999822E-2</v>
      </c>
      <c r="C5" s="17">
        <f t="shared" si="0"/>
        <v>-2.96</v>
      </c>
      <c r="D5" s="19">
        <f t="shared" si="0"/>
        <v>2.2299999999999995</v>
      </c>
      <c r="E5" s="20">
        <f t="shared" si="0"/>
        <v>2.7099999999999995</v>
      </c>
      <c r="F5" s="21">
        <f t="shared" si="0"/>
        <v>-1.46</v>
      </c>
      <c r="G5" s="22">
        <f t="shared" si="0"/>
        <v>0</v>
      </c>
      <c r="H5" s="23">
        <f t="shared" si="0"/>
        <v>0</v>
      </c>
      <c r="I5" s="24">
        <f t="shared" si="0"/>
        <v>0</v>
      </c>
      <c r="J5" s="25">
        <f t="shared" si="0"/>
        <v>0</v>
      </c>
      <c r="K5" s="23">
        <f t="shared" si="0"/>
        <v>0</v>
      </c>
      <c r="L5" s="26">
        <f t="shared" si="0"/>
        <v>0</v>
      </c>
      <c r="M5" s="468">
        <f t="shared" si="0"/>
        <v>0</v>
      </c>
      <c r="N5" s="20">
        <f t="shared" si="0"/>
        <v>0</v>
      </c>
      <c r="O5" s="2" t="s">
        <v>21</v>
      </c>
    </row>
    <row r="6" spans="1:15" x14ac:dyDescent="0.25">
      <c r="A6" s="2" t="s">
        <v>85</v>
      </c>
      <c r="B6" s="18">
        <v>6.13</v>
      </c>
      <c r="C6" s="17">
        <v>-1.98</v>
      </c>
      <c r="D6" s="19">
        <v>-2.1</v>
      </c>
      <c r="E6" s="20">
        <v>1.27</v>
      </c>
      <c r="F6" s="21">
        <v>3.55</v>
      </c>
      <c r="G6" s="22">
        <v>5.4</v>
      </c>
      <c r="H6" s="23">
        <v>9.85</v>
      </c>
      <c r="I6" s="24">
        <v>11.5</v>
      </c>
      <c r="J6" s="25">
        <v>11.7</v>
      </c>
      <c r="K6" s="23">
        <v>7.66</v>
      </c>
      <c r="L6" s="26">
        <v>4.42</v>
      </c>
      <c r="M6" s="468">
        <v>3.45</v>
      </c>
      <c r="N6" s="20">
        <v>-2.5</v>
      </c>
      <c r="O6" s="2" t="s">
        <v>85</v>
      </c>
    </row>
    <row r="7" spans="1:15" x14ac:dyDescent="0.25">
      <c r="A7" s="2" t="s">
        <v>86</v>
      </c>
      <c r="B7" s="231">
        <v>2003</v>
      </c>
      <c r="C7" s="17">
        <v>2009</v>
      </c>
      <c r="D7" s="19">
        <v>2012</v>
      </c>
      <c r="E7" s="20">
        <v>2013</v>
      </c>
      <c r="F7" s="21">
        <v>2017</v>
      </c>
      <c r="G7" s="22">
        <v>2010</v>
      </c>
      <c r="H7" s="23">
        <v>2001</v>
      </c>
      <c r="I7" s="24">
        <v>2011</v>
      </c>
      <c r="J7" s="25">
        <v>2005</v>
      </c>
      <c r="K7" s="23">
        <v>2003</v>
      </c>
      <c r="L7" s="26">
        <v>2003</v>
      </c>
      <c r="M7" s="468">
        <v>2005</v>
      </c>
      <c r="N7" s="20">
        <v>2010</v>
      </c>
      <c r="O7" s="2" t="s">
        <v>86</v>
      </c>
    </row>
    <row r="8" spans="1:15" x14ac:dyDescent="0.25">
      <c r="A8" s="2" t="s">
        <v>87</v>
      </c>
      <c r="B8" s="18">
        <v>7.94</v>
      </c>
      <c r="C8" s="17">
        <v>5.46</v>
      </c>
      <c r="D8" s="19">
        <v>5.07</v>
      </c>
      <c r="E8" s="20">
        <v>5.77</v>
      </c>
      <c r="F8" s="21">
        <v>6.96</v>
      </c>
      <c r="G8" s="22">
        <v>10.5</v>
      </c>
      <c r="H8" s="23">
        <v>13</v>
      </c>
      <c r="I8" s="24">
        <v>15.3</v>
      </c>
      <c r="J8" s="25">
        <v>15.2</v>
      </c>
      <c r="K8" s="23">
        <v>13.9</v>
      </c>
      <c r="L8" s="26">
        <v>12</v>
      </c>
      <c r="M8" s="468">
        <v>7.61</v>
      </c>
      <c r="N8" s="20">
        <v>7.72</v>
      </c>
      <c r="O8" s="2" t="s">
        <v>87</v>
      </c>
    </row>
    <row r="9" spans="1:15" x14ac:dyDescent="0.25">
      <c r="A9" s="2" t="s">
        <v>86</v>
      </c>
      <c r="B9" s="231">
        <v>2014</v>
      </c>
      <c r="C9" s="17">
        <v>2007</v>
      </c>
      <c r="D9" s="19">
        <v>2002</v>
      </c>
      <c r="E9" s="20">
        <v>2017</v>
      </c>
      <c r="F9" s="21">
        <v>2011</v>
      </c>
      <c r="G9" s="22">
        <v>2008</v>
      </c>
      <c r="H9" s="23">
        <v>2007</v>
      </c>
      <c r="I9" s="24">
        <v>2006</v>
      </c>
      <c r="J9" s="25">
        <v>2004</v>
      </c>
      <c r="K9" s="23">
        <v>2006</v>
      </c>
      <c r="L9" s="26">
        <v>2001</v>
      </c>
      <c r="M9" s="468">
        <v>2009</v>
      </c>
      <c r="N9" s="20">
        <v>2015</v>
      </c>
      <c r="O9" s="2" t="s">
        <v>86</v>
      </c>
    </row>
    <row r="10" spans="1:15" x14ac:dyDescent="0.25">
      <c r="A10" s="3" t="s">
        <v>88</v>
      </c>
      <c r="B10" s="18">
        <f>MIN(C10:N10)</f>
        <v>-6.7</v>
      </c>
      <c r="C10" s="5">
        <v>-6.7</v>
      </c>
      <c r="D10" s="6">
        <v>-1.6</v>
      </c>
      <c r="E10" s="7">
        <v>1.4</v>
      </c>
      <c r="F10" s="8">
        <v>-3.1</v>
      </c>
      <c r="G10" s="9"/>
      <c r="H10" s="10"/>
      <c r="I10" s="11"/>
      <c r="J10" s="12"/>
      <c r="K10" s="10"/>
      <c r="L10" s="13"/>
      <c r="M10" s="469"/>
      <c r="N10" s="7"/>
      <c r="O10" s="3" t="s">
        <v>88</v>
      </c>
    </row>
    <row r="11" spans="1:15" x14ac:dyDescent="0.25">
      <c r="A11" s="36" t="s">
        <v>89</v>
      </c>
      <c r="B11" s="51">
        <v>42388</v>
      </c>
      <c r="C11" s="40">
        <v>42757</v>
      </c>
      <c r="D11" s="41">
        <v>42777</v>
      </c>
      <c r="E11" s="42">
        <v>42808</v>
      </c>
      <c r="F11" s="43">
        <v>42478</v>
      </c>
      <c r="G11" s="44">
        <v>42491</v>
      </c>
      <c r="H11" s="45">
        <v>42537</v>
      </c>
      <c r="I11" s="46">
        <v>42558</v>
      </c>
      <c r="J11" s="47">
        <v>42592</v>
      </c>
      <c r="K11" s="45">
        <v>42634</v>
      </c>
      <c r="L11" s="48">
        <v>42655</v>
      </c>
      <c r="M11" s="470">
        <v>42704</v>
      </c>
      <c r="N11" s="42">
        <v>42734</v>
      </c>
      <c r="O11" s="36" t="s">
        <v>89</v>
      </c>
    </row>
    <row r="12" spans="1:15" x14ac:dyDescent="0.25">
      <c r="A12" s="2" t="s">
        <v>90</v>
      </c>
      <c r="B12" s="18">
        <v>-15.7</v>
      </c>
      <c r="C12" s="17">
        <v>-15.7</v>
      </c>
      <c r="D12" s="19">
        <v>-13.5</v>
      </c>
      <c r="E12" s="33">
        <v>-11.9</v>
      </c>
      <c r="F12" s="21">
        <v>-5.2</v>
      </c>
      <c r="G12" s="22">
        <v>-0.8</v>
      </c>
      <c r="H12" s="23">
        <v>3.1</v>
      </c>
      <c r="I12" s="24">
        <v>5.0999999999999996</v>
      </c>
      <c r="J12" s="25">
        <v>5.7</v>
      </c>
      <c r="K12" s="23">
        <v>1</v>
      </c>
      <c r="L12" s="26">
        <v>-5.5</v>
      </c>
      <c r="M12" s="468">
        <v>-6</v>
      </c>
      <c r="N12" s="20">
        <v>-10.6</v>
      </c>
      <c r="O12" s="2" t="s">
        <v>90</v>
      </c>
    </row>
    <row r="13" spans="1:15" ht="15.75" thickBot="1" x14ac:dyDescent="0.3">
      <c r="A13" s="50" t="s">
        <v>89</v>
      </c>
      <c r="B13" s="51">
        <v>39820</v>
      </c>
      <c r="C13" s="52">
        <v>39820</v>
      </c>
      <c r="D13" s="53">
        <v>40951</v>
      </c>
      <c r="E13" s="234">
        <v>38415</v>
      </c>
      <c r="F13" s="55">
        <v>37719</v>
      </c>
      <c r="G13" s="56">
        <v>42491</v>
      </c>
      <c r="H13" s="57">
        <v>38869</v>
      </c>
      <c r="I13" s="58">
        <v>40727</v>
      </c>
      <c r="J13" s="59">
        <v>40786</v>
      </c>
      <c r="K13" s="57">
        <v>37888</v>
      </c>
      <c r="L13" s="60">
        <v>37922</v>
      </c>
      <c r="M13" s="471">
        <v>40511</v>
      </c>
      <c r="N13" s="54">
        <v>40530</v>
      </c>
      <c r="O13" s="50" t="s">
        <v>89</v>
      </c>
    </row>
    <row r="14" spans="1:15" ht="15.75" thickTop="1" x14ac:dyDescent="0.25">
      <c r="A14" s="305" t="s">
        <v>97</v>
      </c>
      <c r="B14" s="459">
        <f>INT(SUM(C14:N14)*100/12)/100</f>
        <v>7.88</v>
      </c>
      <c r="C14" s="306">
        <v>-0.2</v>
      </c>
      <c r="D14" s="307">
        <v>4.0999999999999996</v>
      </c>
      <c r="E14" s="308">
        <v>6.4</v>
      </c>
      <c r="F14" s="309">
        <v>4.8</v>
      </c>
      <c r="G14" s="310">
        <v>9.1999999999999993</v>
      </c>
      <c r="H14" s="311">
        <v>11.7</v>
      </c>
      <c r="I14" s="312">
        <v>12</v>
      </c>
      <c r="J14" s="313">
        <v>13.3</v>
      </c>
      <c r="K14" s="311">
        <v>12.7</v>
      </c>
      <c r="L14" s="314">
        <v>9.6999999999999993</v>
      </c>
      <c r="M14" s="466">
        <v>6.1</v>
      </c>
      <c r="N14" s="308">
        <v>4.8</v>
      </c>
      <c r="O14" s="305" t="s">
        <v>97</v>
      </c>
    </row>
    <row r="15" spans="1:15" x14ac:dyDescent="0.25">
      <c r="A15" s="291" t="s">
        <v>98</v>
      </c>
      <c r="B15" s="269">
        <f>INT(SUM(C15:N15)*100/12)/100</f>
        <v>7.77</v>
      </c>
      <c r="C15" s="292">
        <v>1</v>
      </c>
      <c r="D15" s="293">
        <v>1.1000000000000001</v>
      </c>
      <c r="E15" s="294">
        <v>3.8</v>
      </c>
      <c r="F15" s="295">
        <v>7.9</v>
      </c>
      <c r="G15" s="296">
        <v>9.1999999999999993</v>
      </c>
      <c r="H15" s="297">
        <v>11.7</v>
      </c>
      <c r="I15" s="298">
        <v>12</v>
      </c>
      <c r="J15" s="299">
        <v>13.3</v>
      </c>
      <c r="K15" s="297">
        <v>12.7</v>
      </c>
      <c r="L15" s="300">
        <v>9.6999999999999993</v>
      </c>
      <c r="M15" s="467">
        <v>6.1</v>
      </c>
      <c r="N15" s="294">
        <v>4.8</v>
      </c>
      <c r="O15" s="291" t="s">
        <v>98</v>
      </c>
    </row>
    <row r="16" spans="1:15" x14ac:dyDescent="0.25">
      <c r="A16" s="2" t="s">
        <v>21</v>
      </c>
      <c r="B16" s="18">
        <f t="shared" ref="B16:N16" si="1">B14-B15</f>
        <v>0.11000000000000032</v>
      </c>
      <c r="C16" s="17">
        <f t="shared" si="1"/>
        <v>-1.2</v>
      </c>
      <c r="D16" s="19">
        <f t="shared" si="1"/>
        <v>2.9999999999999996</v>
      </c>
      <c r="E16" s="20">
        <f t="shared" si="1"/>
        <v>2.6000000000000005</v>
      </c>
      <c r="F16" s="21">
        <f t="shared" si="1"/>
        <v>-3.1000000000000005</v>
      </c>
      <c r="G16" s="22">
        <f t="shared" si="1"/>
        <v>0</v>
      </c>
      <c r="H16" s="23">
        <f t="shared" si="1"/>
        <v>0</v>
      </c>
      <c r="I16" s="24">
        <f t="shared" si="1"/>
        <v>0</v>
      </c>
      <c r="J16" s="25">
        <f t="shared" si="1"/>
        <v>0</v>
      </c>
      <c r="K16" s="23">
        <f t="shared" si="1"/>
        <v>0</v>
      </c>
      <c r="L16" s="26">
        <f t="shared" si="1"/>
        <v>0</v>
      </c>
      <c r="M16" s="468">
        <f t="shared" si="1"/>
        <v>0</v>
      </c>
      <c r="N16" s="20">
        <f t="shared" si="1"/>
        <v>0</v>
      </c>
      <c r="O16" s="2" t="s">
        <v>21</v>
      </c>
    </row>
    <row r="17" spans="1:15" x14ac:dyDescent="0.25">
      <c r="A17" s="2" t="s">
        <v>85</v>
      </c>
      <c r="B17" s="16"/>
      <c r="C17" s="17">
        <v>-5.6</v>
      </c>
      <c r="D17" s="19">
        <v>-7.6</v>
      </c>
      <c r="E17" s="20">
        <v>-0.7</v>
      </c>
      <c r="F17" s="21">
        <v>2.2000000000000002</v>
      </c>
      <c r="G17" s="22">
        <v>5.8</v>
      </c>
      <c r="H17" s="23">
        <v>8.3000000000000007</v>
      </c>
      <c r="I17" s="24">
        <v>11.1</v>
      </c>
      <c r="J17" s="25">
        <v>10.6</v>
      </c>
      <c r="K17" s="23">
        <v>7.6</v>
      </c>
      <c r="L17" s="26">
        <v>5.0999999999999996</v>
      </c>
      <c r="M17" s="468">
        <v>1</v>
      </c>
      <c r="N17" s="20">
        <v>-2.4</v>
      </c>
      <c r="O17" s="2" t="s">
        <v>85</v>
      </c>
    </row>
    <row r="18" spans="1:15" x14ac:dyDescent="0.25">
      <c r="A18" s="2" t="s">
        <v>86</v>
      </c>
      <c r="B18" s="233"/>
      <c r="C18" s="17">
        <v>1963</v>
      </c>
      <c r="D18" s="19">
        <v>1956</v>
      </c>
      <c r="E18" s="20">
        <v>1955</v>
      </c>
      <c r="F18" s="21">
        <v>1954</v>
      </c>
      <c r="G18" s="22">
        <v>2010</v>
      </c>
      <c r="H18" s="23">
        <v>1949</v>
      </c>
      <c r="I18" s="24">
        <v>1984</v>
      </c>
      <c r="J18" s="25">
        <v>1978</v>
      </c>
      <c r="K18" s="23">
        <v>1986</v>
      </c>
      <c r="L18" s="26">
        <v>1947</v>
      </c>
      <c r="M18" s="468">
        <v>1985</v>
      </c>
      <c r="N18" s="20">
        <v>2010</v>
      </c>
      <c r="O18" s="2" t="s">
        <v>86</v>
      </c>
    </row>
    <row r="19" spans="1:15" x14ac:dyDescent="0.25">
      <c r="A19" s="2" t="s">
        <v>87</v>
      </c>
      <c r="B19" s="16"/>
      <c r="C19" s="17">
        <v>5.5</v>
      </c>
      <c r="D19" s="19">
        <v>5.4</v>
      </c>
      <c r="E19" s="20">
        <v>6.4</v>
      </c>
      <c r="F19" s="21">
        <v>7.9</v>
      </c>
      <c r="G19" s="22">
        <v>10.5</v>
      </c>
      <c r="H19" s="23">
        <v>12.5</v>
      </c>
      <c r="I19" s="24">
        <v>15.3</v>
      </c>
      <c r="J19" s="25">
        <v>15.8</v>
      </c>
      <c r="K19" s="23">
        <v>14</v>
      </c>
      <c r="L19" s="26">
        <v>11.9</v>
      </c>
      <c r="M19" s="468">
        <v>9.3000000000000007</v>
      </c>
      <c r="N19" s="20">
        <v>8</v>
      </c>
      <c r="O19" s="2" t="s">
        <v>87</v>
      </c>
    </row>
    <row r="20" spans="1:15" x14ac:dyDescent="0.25">
      <c r="A20" s="2" t="s">
        <v>86</v>
      </c>
      <c r="B20" s="233"/>
      <c r="C20" s="17">
        <v>2007</v>
      </c>
      <c r="D20" s="19">
        <v>1990</v>
      </c>
      <c r="E20" s="20">
        <v>2017</v>
      </c>
      <c r="F20" s="21">
        <v>1961</v>
      </c>
      <c r="G20" s="22">
        <v>2000</v>
      </c>
      <c r="H20" s="23">
        <v>2007</v>
      </c>
      <c r="I20" s="24">
        <v>2006</v>
      </c>
      <c r="J20" s="25">
        <v>1997</v>
      </c>
      <c r="K20" s="23">
        <v>2016</v>
      </c>
      <c r="L20" s="26">
        <v>2001</v>
      </c>
      <c r="M20" s="468">
        <v>1994</v>
      </c>
      <c r="N20" s="20">
        <v>2015</v>
      </c>
      <c r="O20" s="2" t="s">
        <v>86</v>
      </c>
    </row>
    <row r="21" spans="1:15" x14ac:dyDescent="0.25">
      <c r="A21" s="3" t="s">
        <v>100</v>
      </c>
      <c r="B21" s="4">
        <f>MIN(C21:N21)</f>
        <v>-5.8</v>
      </c>
      <c r="C21" s="5">
        <v>-5.8</v>
      </c>
      <c r="D21" s="6">
        <v>-1.7</v>
      </c>
      <c r="E21" s="7">
        <v>2.2999999999999998</v>
      </c>
      <c r="F21" s="8">
        <v>-0.4</v>
      </c>
      <c r="G21" s="9"/>
      <c r="H21" s="10"/>
      <c r="I21" s="11"/>
      <c r="J21" s="12"/>
      <c r="K21" s="10"/>
      <c r="L21" s="13"/>
      <c r="M21" s="469"/>
      <c r="N21" s="7"/>
      <c r="O21" s="3" t="s">
        <v>100</v>
      </c>
    </row>
    <row r="22" spans="1:15" x14ac:dyDescent="0.25">
      <c r="A22" s="36" t="s">
        <v>89</v>
      </c>
      <c r="B22" s="39">
        <v>42389</v>
      </c>
      <c r="C22" s="40">
        <v>42757</v>
      </c>
      <c r="D22" s="41">
        <v>42777</v>
      </c>
      <c r="E22" s="42">
        <v>42816</v>
      </c>
      <c r="F22" s="43">
        <v>42845</v>
      </c>
      <c r="G22" s="44">
        <v>42491</v>
      </c>
      <c r="H22" s="45">
        <v>42537</v>
      </c>
      <c r="I22" s="46">
        <v>42558</v>
      </c>
      <c r="J22" s="47">
        <v>42592</v>
      </c>
      <c r="K22" s="45">
        <v>42634</v>
      </c>
      <c r="L22" s="48">
        <v>42655</v>
      </c>
      <c r="M22" s="470">
        <v>42704</v>
      </c>
      <c r="N22" s="42">
        <v>42735</v>
      </c>
      <c r="O22" s="36" t="s">
        <v>89</v>
      </c>
    </row>
    <row r="23" spans="1:15" x14ac:dyDescent="0.25">
      <c r="A23" s="2" t="s">
        <v>17</v>
      </c>
      <c r="B23" s="18">
        <v>-17.399999999999999</v>
      </c>
      <c r="C23" s="17">
        <v>-17.399999999999999</v>
      </c>
      <c r="D23" s="19">
        <v>-15.2</v>
      </c>
      <c r="E23" s="20">
        <v>-9.8000000000000007</v>
      </c>
      <c r="F23" s="21">
        <v>-3.8</v>
      </c>
      <c r="G23" s="22">
        <v>-1.6</v>
      </c>
      <c r="H23" s="23">
        <v>0</v>
      </c>
      <c r="I23" s="24">
        <v>1.3</v>
      </c>
      <c r="J23" s="25">
        <v>4.9000000000000004</v>
      </c>
      <c r="K23" s="23">
        <v>1.3</v>
      </c>
      <c r="L23" s="26">
        <v>-5</v>
      </c>
      <c r="M23" s="468">
        <v>-8.5</v>
      </c>
      <c r="N23" s="20">
        <v>-14.6</v>
      </c>
      <c r="O23" s="2" t="s">
        <v>17</v>
      </c>
    </row>
    <row r="24" spans="1:15" x14ac:dyDescent="0.25">
      <c r="A24" s="2" t="s">
        <v>89</v>
      </c>
      <c r="B24" s="39">
        <v>31064</v>
      </c>
      <c r="C24" s="74">
        <v>31064</v>
      </c>
      <c r="D24" s="75">
        <v>10637</v>
      </c>
      <c r="E24" s="76">
        <v>38415</v>
      </c>
      <c r="F24" s="77">
        <v>8128</v>
      </c>
      <c r="G24" s="78">
        <v>22038</v>
      </c>
      <c r="H24" s="79">
        <v>12219</v>
      </c>
      <c r="I24" s="80">
        <v>12264</v>
      </c>
      <c r="J24" s="81">
        <v>29095</v>
      </c>
      <c r="K24" s="79">
        <v>29121</v>
      </c>
      <c r="L24" s="82">
        <v>7952</v>
      </c>
      <c r="M24" s="472">
        <v>10169</v>
      </c>
      <c r="N24" s="76">
        <v>13504</v>
      </c>
      <c r="O24" s="2" t="s">
        <v>89</v>
      </c>
    </row>
    <row r="25" spans="1:15" x14ac:dyDescent="0.25">
      <c r="A25" s="84" t="s">
        <v>101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473"/>
      <c r="N25" s="28"/>
      <c r="O25" s="84" t="s">
        <v>101</v>
      </c>
    </row>
    <row r="26" spans="1:15" x14ac:dyDescent="0.25">
      <c r="A26" s="279" t="s">
        <v>102</v>
      </c>
      <c r="B26" s="280">
        <f>INT(SUM(C26:N26)*100/12)/100</f>
        <v>15.61</v>
      </c>
      <c r="C26" s="281">
        <v>4.9400000000000004</v>
      </c>
      <c r="D26" s="282">
        <v>8.9600000000000009</v>
      </c>
      <c r="E26" s="283">
        <v>13.9</v>
      </c>
      <c r="F26" s="284">
        <v>15.3</v>
      </c>
      <c r="G26" s="285">
        <v>18.72</v>
      </c>
      <c r="H26" s="286">
        <v>21.92</v>
      </c>
      <c r="I26" s="287">
        <v>23.82</v>
      </c>
      <c r="J26" s="288">
        <v>23.7</v>
      </c>
      <c r="K26" s="286">
        <v>21.03</v>
      </c>
      <c r="L26" s="289">
        <v>16.350000000000001</v>
      </c>
      <c r="M26" s="474">
        <v>11.23</v>
      </c>
      <c r="N26" s="283">
        <v>7.52</v>
      </c>
      <c r="O26" s="279" t="s">
        <v>102</v>
      </c>
    </row>
    <row r="27" spans="1:15" x14ac:dyDescent="0.25">
      <c r="A27" s="291" t="s">
        <v>103</v>
      </c>
      <c r="B27" s="269">
        <f>INT(SUM(C27:N27)*100/12)/100</f>
        <v>15.64</v>
      </c>
      <c r="C27" s="292">
        <v>7.38</v>
      </c>
      <c r="D27" s="293">
        <v>8.0500000000000007</v>
      </c>
      <c r="E27" s="294">
        <v>11.85</v>
      </c>
      <c r="F27" s="295">
        <v>16.190000000000001</v>
      </c>
      <c r="G27" s="296">
        <v>18.72</v>
      </c>
      <c r="H27" s="297">
        <v>21.92</v>
      </c>
      <c r="I27" s="298">
        <v>23.82</v>
      </c>
      <c r="J27" s="299">
        <v>23.7</v>
      </c>
      <c r="K27" s="297">
        <v>21.03</v>
      </c>
      <c r="L27" s="300">
        <v>16.350000000000001</v>
      </c>
      <c r="M27" s="467">
        <v>11.23</v>
      </c>
      <c r="N27" s="294">
        <v>7.52</v>
      </c>
      <c r="O27" s="291" t="s">
        <v>103</v>
      </c>
    </row>
    <row r="28" spans="1:15" x14ac:dyDescent="0.25">
      <c r="A28" s="2" t="s">
        <v>21</v>
      </c>
      <c r="B28" s="18">
        <f t="shared" ref="B28:N28" si="2">B26-B27</f>
        <v>-3.0000000000001137E-2</v>
      </c>
      <c r="C28" s="17">
        <f t="shared" si="2"/>
        <v>-2.4399999999999995</v>
      </c>
      <c r="D28" s="19">
        <f t="shared" si="2"/>
        <v>0.91000000000000014</v>
      </c>
      <c r="E28" s="20">
        <f t="shared" si="2"/>
        <v>2.0500000000000007</v>
      </c>
      <c r="F28" s="21">
        <f t="shared" si="2"/>
        <v>-0.89000000000000057</v>
      </c>
      <c r="G28" s="22">
        <f t="shared" si="2"/>
        <v>0</v>
      </c>
      <c r="H28" s="23">
        <f t="shared" si="2"/>
        <v>0</v>
      </c>
      <c r="I28" s="24">
        <f t="shared" si="2"/>
        <v>0</v>
      </c>
      <c r="J28" s="25">
        <f t="shared" si="2"/>
        <v>0</v>
      </c>
      <c r="K28" s="23">
        <f t="shared" si="2"/>
        <v>0</v>
      </c>
      <c r="L28" s="26">
        <f t="shared" si="2"/>
        <v>0</v>
      </c>
      <c r="M28" s="468">
        <f t="shared" si="2"/>
        <v>0</v>
      </c>
      <c r="N28" s="20">
        <f t="shared" si="2"/>
        <v>0</v>
      </c>
      <c r="O28" s="2" t="s">
        <v>21</v>
      </c>
    </row>
    <row r="29" spans="1:15" x14ac:dyDescent="0.25">
      <c r="A29" s="2" t="s">
        <v>104</v>
      </c>
      <c r="B29" s="18">
        <v>14.88</v>
      </c>
      <c r="C29" s="17">
        <v>3.15</v>
      </c>
      <c r="D29" s="19">
        <v>5.07</v>
      </c>
      <c r="E29" s="20">
        <v>9.8000000000000007</v>
      </c>
      <c r="F29" s="21">
        <v>12.9</v>
      </c>
      <c r="G29" s="22">
        <v>16</v>
      </c>
      <c r="H29" s="23">
        <v>20</v>
      </c>
      <c r="I29" s="24">
        <v>21.9</v>
      </c>
      <c r="J29" s="25">
        <v>21.3</v>
      </c>
      <c r="K29" s="23">
        <v>18.100000000000001</v>
      </c>
      <c r="L29" s="26">
        <v>13.5</v>
      </c>
      <c r="M29" s="468">
        <v>9.4</v>
      </c>
      <c r="N29" s="20">
        <v>2.39</v>
      </c>
      <c r="O29" s="2" t="s">
        <v>104</v>
      </c>
    </row>
    <row r="30" spans="1:15" x14ac:dyDescent="0.25">
      <c r="A30" s="2" t="s">
        <v>86</v>
      </c>
      <c r="B30" s="231">
        <v>2013</v>
      </c>
      <c r="C30" s="17">
        <v>2010</v>
      </c>
      <c r="D30" s="19">
        <v>2012</v>
      </c>
      <c r="E30" s="20">
        <v>2006</v>
      </c>
      <c r="F30" s="21">
        <v>2001</v>
      </c>
      <c r="G30" s="22">
        <v>2013</v>
      </c>
      <c r="H30" s="23">
        <v>2002</v>
      </c>
      <c r="I30" s="24">
        <v>2002</v>
      </c>
      <c r="J30" s="25">
        <v>2014</v>
      </c>
      <c r="K30" s="23">
        <v>2001</v>
      </c>
      <c r="L30" s="26">
        <v>2003</v>
      </c>
      <c r="M30" s="468">
        <v>2010</v>
      </c>
      <c r="N30" s="20">
        <v>2010</v>
      </c>
      <c r="O30" s="2" t="s">
        <v>86</v>
      </c>
    </row>
    <row r="31" spans="1:15" x14ac:dyDescent="0.25">
      <c r="A31" s="2" t="s">
        <v>105</v>
      </c>
      <c r="B31" s="18">
        <v>16.66</v>
      </c>
      <c r="C31" s="17">
        <v>10.3</v>
      </c>
      <c r="D31" s="19">
        <v>10.8</v>
      </c>
      <c r="E31" s="20">
        <v>14.9</v>
      </c>
      <c r="F31" s="21">
        <v>20.8</v>
      </c>
      <c r="G31" s="22">
        <v>22.1</v>
      </c>
      <c r="H31" s="23">
        <v>23.5</v>
      </c>
      <c r="I31" s="24">
        <v>28.9</v>
      </c>
      <c r="J31" s="25">
        <v>26.9</v>
      </c>
      <c r="K31" s="23">
        <v>23.8</v>
      </c>
      <c r="L31" s="26">
        <v>19.2</v>
      </c>
      <c r="M31" s="468">
        <v>13.1</v>
      </c>
      <c r="N31" s="20">
        <v>12</v>
      </c>
      <c r="O31" s="2" t="s">
        <v>105</v>
      </c>
    </row>
    <row r="32" spans="1:15" x14ac:dyDescent="0.25">
      <c r="A32" s="2" t="s">
        <v>86</v>
      </c>
      <c r="B32" s="231">
        <v>2014</v>
      </c>
      <c r="C32" s="17">
        <v>2007</v>
      </c>
      <c r="D32" s="19">
        <v>2014</v>
      </c>
      <c r="E32" s="20">
        <v>2014</v>
      </c>
      <c r="F32" s="21">
        <v>2007</v>
      </c>
      <c r="G32" s="22">
        <v>2008</v>
      </c>
      <c r="H32" s="23">
        <v>2005</v>
      </c>
      <c r="I32" s="24">
        <v>2006</v>
      </c>
      <c r="J32" s="25">
        <v>2003</v>
      </c>
      <c r="K32" s="23">
        <v>2006</v>
      </c>
      <c r="L32" s="26">
        <v>2005</v>
      </c>
      <c r="M32" s="468">
        <v>2006</v>
      </c>
      <c r="N32" s="20">
        <v>2015</v>
      </c>
      <c r="O32" s="2" t="s">
        <v>86</v>
      </c>
    </row>
    <row r="33" spans="1:15" x14ac:dyDescent="0.25">
      <c r="A33" s="3" t="s">
        <v>106</v>
      </c>
      <c r="B33" s="18">
        <f>MAX(C33:N33)</f>
        <v>25.6</v>
      </c>
      <c r="C33" s="5">
        <v>11.8</v>
      </c>
      <c r="D33" s="6">
        <v>15.8</v>
      </c>
      <c r="E33" s="7">
        <v>22.9</v>
      </c>
      <c r="F33" s="8">
        <v>25.6</v>
      </c>
      <c r="G33" s="9"/>
      <c r="H33" s="10"/>
      <c r="I33" s="11"/>
      <c r="J33" s="12"/>
      <c r="K33" s="10"/>
      <c r="L33" s="13"/>
      <c r="M33" s="469"/>
      <c r="N33" s="7"/>
      <c r="O33" s="3" t="s">
        <v>106</v>
      </c>
    </row>
    <row r="34" spans="1:15" x14ac:dyDescent="0.25">
      <c r="A34" s="36" t="s">
        <v>89</v>
      </c>
      <c r="B34" s="39"/>
      <c r="C34" s="40">
        <v>42746</v>
      </c>
      <c r="D34" s="41">
        <v>42781</v>
      </c>
      <c r="E34" s="42">
        <v>42824</v>
      </c>
      <c r="F34" s="43">
        <v>42834</v>
      </c>
      <c r="G34" s="44">
        <v>42498</v>
      </c>
      <c r="H34" s="45">
        <v>42543</v>
      </c>
      <c r="I34" s="46">
        <v>42570</v>
      </c>
      <c r="J34" s="47">
        <v>42606</v>
      </c>
      <c r="K34" s="45">
        <v>42626</v>
      </c>
      <c r="L34" s="48">
        <v>42674</v>
      </c>
      <c r="M34" s="470">
        <v>42675</v>
      </c>
      <c r="N34" s="42">
        <v>42713</v>
      </c>
      <c r="O34" s="36" t="s">
        <v>89</v>
      </c>
    </row>
    <row r="35" spans="1:15" x14ac:dyDescent="0.25">
      <c r="A35" s="2" t="s">
        <v>107</v>
      </c>
      <c r="B35" s="18">
        <v>37.799999999999997</v>
      </c>
      <c r="C35" s="17">
        <v>14.6</v>
      </c>
      <c r="D35" s="19">
        <v>18.2</v>
      </c>
      <c r="E35" s="33">
        <v>22.9</v>
      </c>
      <c r="F35" s="21">
        <v>27.7</v>
      </c>
      <c r="G35" s="22">
        <v>32</v>
      </c>
      <c r="H35" s="23">
        <v>36.4</v>
      </c>
      <c r="I35" s="24">
        <v>36.4</v>
      </c>
      <c r="J35" s="85">
        <v>37.799999999999997</v>
      </c>
      <c r="K35" s="23">
        <v>33.4</v>
      </c>
      <c r="L35" s="26">
        <v>28.8</v>
      </c>
      <c r="M35" s="468">
        <v>20.9</v>
      </c>
      <c r="N35" s="20">
        <v>15.4</v>
      </c>
      <c r="O35" s="2" t="s">
        <v>107</v>
      </c>
    </row>
    <row r="36" spans="1:15" ht="15.75" thickBot="1" x14ac:dyDescent="0.3">
      <c r="A36" s="50" t="s">
        <v>89</v>
      </c>
      <c r="B36" s="51">
        <v>37843</v>
      </c>
      <c r="C36" s="40">
        <v>41645</v>
      </c>
      <c r="D36" s="53">
        <v>38021</v>
      </c>
      <c r="E36" s="234">
        <v>42824</v>
      </c>
      <c r="F36" s="55">
        <v>40656</v>
      </c>
      <c r="G36" s="56">
        <v>38499</v>
      </c>
      <c r="H36" s="57">
        <v>40721</v>
      </c>
      <c r="I36" s="58">
        <v>38917</v>
      </c>
      <c r="J36" s="214">
        <v>37843</v>
      </c>
      <c r="K36" s="57">
        <v>41522</v>
      </c>
      <c r="L36" s="60">
        <v>40817</v>
      </c>
      <c r="M36" s="471">
        <v>42315</v>
      </c>
      <c r="N36" s="54">
        <v>39056</v>
      </c>
      <c r="O36" s="50" t="s">
        <v>89</v>
      </c>
    </row>
    <row r="37" spans="1:15" ht="15.75" thickTop="1" x14ac:dyDescent="0.25">
      <c r="A37" s="305" t="s">
        <v>112</v>
      </c>
      <c r="B37" s="154">
        <f>INT(SUM(C37:N37)*100/12)/100</f>
        <v>14.25</v>
      </c>
      <c r="C37" s="306">
        <v>5</v>
      </c>
      <c r="D37" s="307">
        <v>8.9</v>
      </c>
      <c r="E37" s="308">
        <v>13.3</v>
      </c>
      <c r="F37" s="309">
        <v>14.3</v>
      </c>
      <c r="G37" s="310">
        <v>16.8</v>
      </c>
      <c r="H37" s="311">
        <v>19.3</v>
      </c>
      <c r="I37" s="312">
        <v>21.4</v>
      </c>
      <c r="J37" s="313">
        <v>21.6</v>
      </c>
      <c r="K37" s="311">
        <v>19.2</v>
      </c>
      <c r="L37" s="314">
        <v>14.9</v>
      </c>
      <c r="M37" s="466">
        <v>9.6</v>
      </c>
      <c r="N37" s="308">
        <v>6.8</v>
      </c>
      <c r="O37" s="305" t="s">
        <v>112</v>
      </c>
    </row>
    <row r="38" spans="1:15" x14ac:dyDescent="0.25">
      <c r="A38" s="291" t="s">
        <v>113</v>
      </c>
      <c r="B38" s="269">
        <f>INT(SUM(C38:N38)*100/12)/100</f>
        <v>13.79</v>
      </c>
      <c r="C38" s="292">
        <v>5.9</v>
      </c>
      <c r="D38" s="293">
        <v>6.9</v>
      </c>
      <c r="E38" s="294">
        <v>10.1</v>
      </c>
      <c r="F38" s="295">
        <v>13</v>
      </c>
      <c r="G38" s="296">
        <v>16.8</v>
      </c>
      <c r="H38" s="297">
        <v>19.3</v>
      </c>
      <c r="I38" s="298">
        <v>21.4</v>
      </c>
      <c r="J38" s="299">
        <v>21.6</v>
      </c>
      <c r="K38" s="297">
        <v>19.2</v>
      </c>
      <c r="L38" s="300">
        <v>14.9</v>
      </c>
      <c r="M38" s="467">
        <v>9.6</v>
      </c>
      <c r="N38" s="294">
        <v>6.8</v>
      </c>
      <c r="O38" s="291" t="s">
        <v>113</v>
      </c>
    </row>
    <row r="39" spans="1:15" x14ac:dyDescent="0.25">
      <c r="A39" s="2" t="s">
        <v>21</v>
      </c>
      <c r="B39" s="18">
        <f t="shared" ref="B39:N39" si="3">B37-B38</f>
        <v>0.46000000000000085</v>
      </c>
      <c r="C39" s="17">
        <f t="shared" si="3"/>
        <v>-0.90000000000000036</v>
      </c>
      <c r="D39" s="19">
        <f t="shared" si="3"/>
        <v>2</v>
      </c>
      <c r="E39" s="20">
        <f t="shared" si="3"/>
        <v>3.2000000000000011</v>
      </c>
      <c r="F39" s="21">
        <f t="shared" si="3"/>
        <v>1.3000000000000007</v>
      </c>
      <c r="G39" s="22">
        <f t="shared" si="3"/>
        <v>0</v>
      </c>
      <c r="H39" s="23">
        <f t="shared" si="3"/>
        <v>0</v>
      </c>
      <c r="I39" s="24">
        <f t="shared" si="3"/>
        <v>0</v>
      </c>
      <c r="J39" s="25">
        <f t="shared" si="3"/>
        <v>0</v>
      </c>
      <c r="K39" s="23">
        <f t="shared" si="3"/>
        <v>0</v>
      </c>
      <c r="L39" s="26">
        <f t="shared" si="3"/>
        <v>0</v>
      </c>
      <c r="M39" s="468">
        <f t="shared" si="3"/>
        <v>0</v>
      </c>
      <c r="N39" s="20">
        <f t="shared" si="3"/>
        <v>0</v>
      </c>
      <c r="O39" s="2" t="s">
        <v>21</v>
      </c>
    </row>
    <row r="40" spans="1:15" x14ac:dyDescent="0.25">
      <c r="A40" s="2" t="s">
        <v>104</v>
      </c>
      <c r="B40" s="16"/>
      <c r="C40" s="17">
        <v>-0.6</v>
      </c>
      <c r="D40" s="19">
        <v>0.5</v>
      </c>
      <c r="E40" s="20">
        <v>6.6</v>
      </c>
      <c r="F40" s="21">
        <v>9.3000000000000007</v>
      </c>
      <c r="G40" s="22">
        <v>13.1</v>
      </c>
      <c r="H40" s="23">
        <v>16.3</v>
      </c>
      <c r="I40" s="24">
        <v>18.100000000000001</v>
      </c>
      <c r="J40" s="25">
        <v>18.7</v>
      </c>
      <c r="K40" s="23">
        <v>16.3</v>
      </c>
      <c r="L40" s="26">
        <v>10</v>
      </c>
      <c r="M40" s="468">
        <v>6.1</v>
      </c>
      <c r="N40" s="20">
        <v>2.2000000000000002</v>
      </c>
      <c r="O40" s="2" t="s">
        <v>104</v>
      </c>
    </row>
    <row r="41" spans="1:15" x14ac:dyDescent="0.25">
      <c r="A41" s="2" t="s">
        <v>86</v>
      </c>
      <c r="B41" s="233"/>
      <c r="C41" s="17">
        <v>1963</v>
      </c>
      <c r="D41" s="19">
        <v>1956</v>
      </c>
      <c r="E41" s="20">
        <v>1970</v>
      </c>
      <c r="F41" s="21">
        <v>1986</v>
      </c>
      <c r="G41" s="22">
        <v>1984</v>
      </c>
      <c r="H41" s="23">
        <v>1991</v>
      </c>
      <c r="I41" s="24">
        <v>1965</v>
      </c>
      <c r="J41" s="25">
        <v>1963</v>
      </c>
      <c r="K41" s="23">
        <v>1986</v>
      </c>
      <c r="L41" s="26">
        <v>1974</v>
      </c>
      <c r="M41" s="468">
        <v>1993</v>
      </c>
      <c r="N41" s="20">
        <v>2010</v>
      </c>
      <c r="O41" s="2" t="s">
        <v>86</v>
      </c>
    </row>
    <row r="42" spans="1:15" x14ac:dyDescent="0.25">
      <c r="A42" s="2" t="s">
        <v>105</v>
      </c>
      <c r="B42" s="16"/>
      <c r="C42" s="17">
        <v>9.9</v>
      </c>
      <c r="D42" s="19">
        <v>11.9</v>
      </c>
      <c r="E42" s="20">
        <v>14.8</v>
      </c>
      <c r="F42" s="21">
        <v>16.8</v>
      </c>
      <c r="G42" s="22">
        <v>20.9</v>
      </c>
      <c r="H42" s="23">
        <v>23.9</v>
      </c>
      <c r="I42" s="24">
        <v>27.3</v>
      </c>
      <c r="J42" s="25">
        <v>27.9</v>
      </c>
      <c r="K42" s="23">
        <v>23.9</v>
      </c>
      <c r="L42" s="26">
        <v>18.100000000000001</v>
      </c>
      <c r="M42" s="468">
        <v>13.1</v>
      </c>
      <c r="N42" s="20">
        <v>12.3</v>
      </c>
      <c r="O42" s="2" t="s">
        <v>105</v>
      </c>
    </row>
    <row r="43" spans="1:15" x14ac:dyDescent="0.25">
      <c r="A43" s="2" t="s">
        <v>86</v>
      </c>
      <c r="B43" s="233"/>
      <c r="C43" s="17">
        <v>2007</v>
      </c>
      <c r="D43" s="19">
        <v>1990</v>
      </c>
      <c r="E43" s="20">
        <v>1948</v>
      </c>
      <c r="F43" s="21">
        <v>1949</v>
      </c>
      <c r="G43" s="22">
        <v>1947</v>
      </c>
      <c r="H43" s="23">
        <v>1976</v>
      </c>
      <c r="I43" s="24">
        <v>2006</v>
      </c>
      <c r="J43" s="25">
        <v>1947</v>
      </c>
      <c r="K43" s="23">
        <v>1959</v>
      </c>
      <c r="L43" s="26">
        <v>2001</v>
      </c>
      <c r="M43" s="468">
        <v>1994</v>
      </c>
      <c r="N43" s="20">
        <v>2015</v>
      </c>
      <c r="O43" s="2" t="s">
        <v>86</v>
      </c>
    </row>
    <row r="44" spans="1:15" x14ac:dyDescent="0.25">
      <c r="A44" s="3" t="s">
        <v>106</v>
      </c>
      <c r="B44" s="18">
        <f>MAX(C44:N44)</f>
        <v>24.6</v>
      </c>
      <c r="C44" s="5">
        <v>11.5</v>
      </c>
      <c r="D44" s="6">
        <v>16</v>
      </c>
      <c r="E44" s="7">
        <v>22.1</v>
      </c>
      <c r="F44" s="8">
        <v>24.6</v>
      </c>
      <c r="G44" s="9"/>
      <c r="H44" s="10"/>
      <c r="I44" s="11"/>
      <c r="J44" s="12"/>
      <c r="K44" s="10"/>
      <c r="L44" s="13"/>
      <c r="M44" s="469"/>
      <c r="N44" s="7"/>
      <c r="O44" s="3" t="s">
        <v>106</v>
      </c>
    </row>
    <row r="45" spans="1:15" x14ac:dyDescent="0.25">
      <c r="A45" s="36" t="s">
        <v>89</v>
      </c>
      <c r="B45" s="39"/>
      <c r="C45" s="40">
        <v>42746</v>
      </c>
      <c r="D45" s="41">
        <v>42781</v>
      </c>
      <c r="E45" s="42">
        <v>42824</v>
      </c>
      <c r="F45" s="43">
        <v>42834</v>
      </c>
      <c r="G45" s="44">
        <v>42498</v>
      </c>
      <c r="H45" s="45">
        <v>42543</v>
      </c>
      <c r="I45" s="46">
        <v>42570</v>
      </c>
      <c r="J45" s="47">
        <v>42606</v>
      </c>
      <c r="K45" s="45">
        <v>42629</v>
      </c>
      <c r="L45" s="48">
        <v>42644</v>
      </c>
      <c r="M45" s="470">
        <v>42675</v>
      </c>
      <c r="N45" s="42">
        <v>42713</v>
      </c>
      <c r="O45" s="36" t="s">
        <v>89</v>
      </c>
    </row>
    <row r="46" spans="1:15" x14ac:dyDescent="0.25">
      <c r="A46" s="2" t="s">
        <v>22</v>
      </c>
      <c r="B46" s="18">
        <v>37.799999999999997</v>
      </c>
      <c r="C46" s="17">
        <v>17.2</v>
      </c>
      <c r="D46" s="19">
        <v>19.899999999999999</v>
      </c>
      <c r="E46" s="20">
        <v>22.9</v>
      </c>
      <c r="F46" s="21">
        <v>29.3</v>
      </c>
      <c r="G46" s="22">
        <v>32.4</v>
      </c>
      <c r="H46" s="23">
        <v>35</v>
      </c>
      <c r="I46" s="24">
        <v>37.799999999999997</v>
      </c>
      <c r="J46" s="85">
        <v>37.299999999999997</v>
      </c>
      <c r="K46" s="23">
        <v>32.799999999999997</v>
      </c>
      <c r="L46" s="26">
        <v>27.8</v>
      </c>
      <c r="M46" s="468">
        <v>21.8</v>
      </c>
      <c r="N46" s="20">
        <v>16.100000000000001</v>
      </c>
      <c r="O46" s="2" t="s">
        <v>22</v>
      </c>
    </row>
    <row r="47" spans="1:15" x14ac:dyDescent="0.25">
      <c r="A47" s="2" t="s">
        <v>89</v>
      </c>
      <c r="B47" s="39">
        <v>19176</v>
      </c>
      <c r="C47" s="74">
        <v>13159</v>
      </c>
      <c r="D47" s="75">
        <v>18311</v>
      </c>
      <c r="E47" s="76">
        <v>19443</v>
      </c>
      <c r="F47" s="77">
        <v>18004</v>
      </c>
      <c r="G47" s="78">
        <v>19504</v>
      </c>
      <c r="H47" s="23">
        <v>1947</v>
      </c>
      <c r="I47" s="80">
        <v>19176</v>
      </c>
      <c r="J47" s="47">
        <v>37843</v>
      </c>
      <c r="K47" s="79">
        <v>18145</v>
      </c>
      <c r="L47" s="82">
        <v>40817</v>
      </c>
      <c r="M47" s="472">
        <v>10169</v>
      </c>
      <c r="N47" s="76">
        <v>36867</v>
      </c>
      <c r="O47" s="2" t="s">
        <v>89</v>
      </c>
    </row>
    <row r="48" spans="1:15" x14ac:dyDescent="0.25">
      <c r="A48" s="15" t="s">
        <v>114</v>
      </c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468"/>
      <c r="N48" s="15"/>
      <c r="O48" s="15" t="s">
        <v>114</v>
      </c>
    </row>
    <row r="49" spans="1:15" x14ac:dyDescent="0.25">
      <c r="A49" s="3" t="s">
        <v>115</v>
      </c>
      <c r="B49" s="4">
        <f>INT(SUM(C49:N49)*100/12)/100</f>
        <v>11.36</v>
      </c>
      <c r="C49" s="237">
        <f t="shared" ref="C49:N49" si="4">(C3+C26)/2</f>
        <v>1.9550000000000001</v>
      </c>
      <c r="D49" s="238">
        <f t="shared" si="4"/>
        <v>6.4850000000000003</v>
      </c>
      <c r="E49" s="239">
        <f t="shared" si="4"/>
        <v>9.8350000000000009</v>
      </c>
      <c r="F49" s="240">
        <f t="shared" si="4"/>
        <v>9.4250000000000007</v>
      </c>
      <c r="G49" s="241">
        <f t="shared" si="4"/>
        <v>13.54</v>
      </c>
      <c r="H49" s="242">
        <f t="shared" si="4"/>
        <v>16.64</v>
      </c>
      <c r="I49" s="243">
        <f t="shared" si="4"/>
        <v>18.59</v>
      </c>
      <c r="J49" s="244">
        <f t="shared" si="4"/>
        <v>18.494999999999997</v>
      </c>
      <c r="K49" s="242">
        <f t="shared" si="4"/>
        <v>15.855</v>
      </c>
      <c r="L49" s="245">
        <f t="shared" si="4"/>
        <v>12.535</v>
      </c>
      <c r="M49" s="475">
        <f t="shared" si="4"/>
        <v>8.1999999999999993</v>
      </c>
      <c r="N49" s="267">
        <f t="shared" si="4"/>
        <v>4.875</v>
      </c>
      <c r="O49" s="3" t="s">
        <v>115</v>
      </c>
    </row>
    <row r="50" spans="1:15" x14ac:dyDescent="0.25">
      <c r="A50" s="30" t="s">
        <v>116</v>
      </c>
      <c r="B50" s="18">
        <f>INT(SUM(C50:N50)*100/12)/100</f>
        <v>11.36</v>
      </c>
      <c r="C50" s="247">
        <f t="shared" ref="C50:N50" si="5">(C4+C27)/2</f>
        <v>4.6550000000000002</v>
      </c>
      <c r="D50" s="248">
        <f t="shared" si="5"/>
        <v>4.915</v>
      </c>
      <c r="E50" s="249">
        <f t="shared" si="5"/>
        <v>7.4550000000000001</v>
      </c>
      <c r="F50" s="250">
        <f t="shared" si="5"/>
        <v>10.600000000000001</v>
      </c>
      <c r="G50" s="251">
        <f t="shared" si="5"/>
        <v>13.54</v>
      </c>
      <c r="H50" s="252">
        <f t="shared" si="5"/>
        <v>16.64</v>
      </c>
      <c r="I50" s="253">
        <f t="shared" si="5"/>
        <v>18.59</v>
      </c>
      <c r="J50" s="254">
        <f t="shared" si="5"/>
        <v>18.494999999999997</v>
      </c>
      <c r="K50" s="252">
        <f t="shared" si="5"/>
        <v>15.855</v>
      </c>
      <c r="L50" s="255">
        <f t="shared" si="5"/>
        <v>12.535</v>
      </c>
      <c r="M50" s="476">
        <f t="shared" si="5"/>
        <v>8.1999999999999993</v>
      </c>
      <c r="N50" s="249">
        <f t="shared" si="5"/>
        <v>4.875</v>
      </c>
      <c r="O50" s="30" t="s">
        <v>116</v>
      </c>
    </row>
    <row r="51" spans="1:15" x14ac:dyDescent="0.25">
      <c r="A51" s="30" t="s">
        <v>21</v>
      </c>
      <c r="B51" s="18">
        <f t="shared" ref="B51:N51" si="6">B49-B50</f>
        <v>0</v>
      </c>
      <c r="C51" s="17">
        <f t="shared" si="6"/>
        <v>-2.7</v>
      </c>
      <c r="D51" s="19">
        <f t="shared" si="6"/>
        <v>1.5700000000000003</v>
      </c>
      <c r="E51" s="20">
        <f t="shared" si="6"/>
        <v>2.3800000000000008</v>
      </c>
      <c r="F51" s="21">
        <f t="shared" si="6"/>
        <v>-1.1750000000000007</v>
      </c>
      <c r="G51" s="22">
        <f t="shared" si="6"/>
        <v>0</v>
      </c>
      <c r="H51" s="23">
        <f t="shared" si="6"/>
        <v>0</v>
      </c>
      <c r="I51" s="24">
        <f t="shared" si="6"/>
        <v>0</v>
      </c>
      <c r="J51" s="25">
        <f t="shared" si="6"/>
        <v>0</v>
      </c>
      <c r="K51" s="23">
        <f t="shared" si="6"/>
        <v>0</v>
      </c>
      <c r="L51" s="26">
        <f t="shared" si="6"/>
        <v>0</v>
      </c>
      <c r="M51" s="468">
        <f t="shared" si="6"/>
        <v>0</v>
      </c>
      <c r="N51" s="20">
        <f t="shared" si="6"/>
        <v>0</v>
      </c>
      <c r="O51" s="30" t="s">
        <v>21</v>
      </c>
    </row>
    <row r="52" spans="1:15" x14ac:dyDescent="0.25">
      <c r="A52" s="30" t="s">
        <v>117</v>
      </c>
      <c r="B52" s="18">
        <v>10.11</v>
      </c>
      <c r="C52" s="17">
        <v>0.60499999999999998</v>
      </c>
      <c r="D52" s="19">
        <v>1.4850000000000001</v>
      </c>
      <c r="E52" s="20">
        <v>4.46</v>
      </c>
      <c r="F52" s="21">
        <v>8.34</v>
      </c>
      <c r="G52" s="22">
        <v>11.5</v>
      </c>
      <c r="H52" s="23">
        <v>15.45</v>
      </c>
      <c r="I52" s="24">
        <v>16.8</v>
      </c>
      <c r="J52" s="25">
        <v>17.350000000000001</v>
      </c>
      <c r="K52" s="23">
        <v>13.94</v>
      </c>
      <c r="L52" s="26">
        <v>8.9600000000000009</v>
      </c>
      <c r="M52" s="468">
        <v>6.7850000000000001</v>
      </c>
      <c r="N52" s="20">
        <v>-5.5E-2</v>
      </c>
      <c r="O52" s="30" t="s">
        <v>117</v>
      </c>
    </row>
    <row r="53" spans="1:15" x14ac:dyDescent="0.25">
      <c r="A53" s="30" t="s">
        <v>86</v>
      </c>
      <c r="B53" s="18">
        <v>2010</v>
      </c>
      <c r="C53" s="17">
        <v>2010</v>
      </c>
      <c r="D53" s="19">
        <v>2012</v>
      </c>
      <c r="E53" s="20">
        <v>2013</v>
      </c>
      <c r="F53" s="21">
        <v>2001</v>
      </c>
      <c r="G53" s="22">
        <v>2010</v>
      </c>
      <c r="H53" s="23">
        <v>2002</v>
      </c>
      <c r="I53" s="24">
        <v>2011</v>
      </c>
      <c r="J53" s="25">
        <v>2006</v>
      </c>
      <c r="K53" s="23">
        <v>2001</v>
      </c>
      <c r="L53" s="26">
        <v>2003</v>
      </c>
      <c r="M53" s="468">
        <v>2010</v>
      </c>
      <c r="N53" s="20">
        <v>2010</v>
      </c>
      <c r="O53" s="30" t="s">
        <v>86</v>
      </c>
    </row>
    <row r="54" spans="1:15" x14ac:dyDescent="0.25">
      <c r="A54" s="30" t="s">
        <v>118</v>
      </c>
      <c r="B54" s="18">
        <v>12.3</v>
      </c>
      <c r="C54" s="17">
        <v>7.88</v>
      </c>
      <c r="D54" s="19">
        <v>7.84</v>
      </c>
      <c r="E54" s="20">
        <v>9.8350000000000009</v>
      </c>
      <c r="F54" s="21">
        <v>13.68</v>
      </c>
      <c r="G54" s="22">
        <v>16.3</v>
      </c>
      <c r="H54" s="23">
        <v>17.600000000000001</v>
      </c>
      <c r="I54" s="24">
        <v>22.1</v>
      </c>
      <c r="J54" s="25">
        <v>20.350000000000001</v>
      </c>
      <c r="K54" s="23">
        <v>18.850000000000001</v>
      </c>
      <c r="L54" s="26">
        <v>15.5</v>
      </c>
      <c r="M54" s="468">
        <v>10.54</v>
      </c>
      <c r="N54" s="20">
        <v>9.86</v>
      </c>
      <c r="O54" s="30" t="s">
        <v>118</v>
      </c>
    </row>
    <row r="55" spans="1:15" ht="15.75" thickBot="1" x14ac:dyDescent="0.3">
      <c r="A55" s="88" t="s">
        <v>86</v>
      </c>
      <c r="B55" s="89">
        <v>2014</v>
      </c>
      <c r="C55" s="90">
        <v>2007</v>
      </c>
      <c r="D55" s="91">
        <v>2002</v>
      </c>
      <c r="E55" s="92">
        <v>2017</v>
      </c>
      <c r="F55" s="93">
        <v>2011</v>
      </c>
      <c r="G55" s="94">
        <v>2008</v>
      </c>
      <c r="H55" s="95">
        <v>2005</v>
      </c>
      <c r="I55" s="96">
        <v>2006</v>
      </c>
      <c r="J55" s="97">
        <v>2003</v>
      </c>
      <c r="K55" s="95">
        <v>2006</v>
      </c>
      <c r="L55" s="98">
        <v>2005</v>
      </c>
      <c r="M55" s="477">
        <v>2015</v>
      </c>
      <c r="N55" s="92">
        <v>2015</v>
      </c>
      <c r="O55" s="88" t="s">
        <v>86</v>
      </c>
    </row>
    <row r="56" spans="1:15" ht="15.75" thickTop="1" x14ac:dyDescent="0.25">
      <c r="A56" s="100" t="s">
        <v>119</v>
      </c>
      <c r="B56" s="63">
        <f>INT(SUM(C56:N56)*100/12)/100</f>
        <v>11.07</v>
      </c>
      <c r="C56" s="257">
        <f t="shared" ref="C56:N56" si="7">(C14+C37)/2</f>
        <v>2.4</v>
      </c>
      <c r="D56" s="258">
        <f t="shared" si="7"/>
        <v>6.5</v>
      </c>
      <c r="E56" s="259">
        <f t="shared" si="7"/>
        <v>9.8500000000000014</v>
      </c>
      <c r="F56" s="260">
        <f t="shared" si="7"/>
        <v>9.5500000000000007</v>
      </c>
      <c r="G56" s="261">
        <f t="shared" si="7"/>
        <v>13</v>
      </c>
      <c r="H56" s="262">
        <f t="shared" si="7"/>
        <v>15.5</v>
      </c>
      <c r="I56" s="263">
        <f t="shared" si="7"/>
        <v>16.7</v>
      </c>
      <c r="J56" s="264">
        <f t="shared" si="7"/>
        <v>17.450000000000003</v>
      </c>
      <c r="K56" s="262">
        <f t="shared" si="7"/>
        <v>15.95</v>
      </c>
      <c r="L56" s="265">
        <f t="shared" si="7"/>
        <v>12.3</v>
      </c>
      <c r="M56" s="478">
        <f t="shared" si="7"/>
        <v>7.85</v>
      </c>
      <c r="N56" s="259">
        <f t="shared" si="7"/>
        <v>5.8</v>
      </c>
      <c r="O56" s="100" t="s">
        <v>119</v>
      </c>
    </row>
    <row r="57" spans="1:15" x14ac:dyDescent="0.25">
      <c r="A57" s="2" t="s">
        <v>120</v>
      </c>
      <c r="B57" s="18">
        <f>INT(SUM(C57:N57)*100/12)/100</f>
        <v>10.78</v>
      </c>
      <c r="C57" s="247">
        <f t="shared" ref="C57:N57" si="8">(C15+C38)/2</f>
        <v>3.45</v>
      </c>
      <c r="D57" s="248">
        <f t="shared" si="8"/>
        <v>4</v>
      </c>
      <c r="E57" s="249">
        <f t="shared" si="8"/>
        <v>6.9499999999999993</v>
      </c>
      <c r="F57" s="250">
        <f t="shared" si="8"/>
        <v>10.45</v>
      </c>
      <c r="G57" s="251">
        <f t="shared" si="8"/>
        <v>13</v>
      </c>
      <c r="H57" s="252">
        <f t="shared" si="8"/>
        <v>15.5</v>
      </c>
      <c r="I57" s="253">
        <f t="shared" si="8"/>
        <v>16.7</v>
      </c>
      <c r="J57" s="254">
        <f t="shared" si="8"/>
        <v>17.450000000000003</v>
      </c>
      <c r="K57" s="252">
        <f t="shared" si="8"/>
        <v>15.95</v>
      </c>
      <c r="L57" s="255">
        <f t="shared" si="8"/>
        <v>12.3</v>
      </c>
      <c r="M57" s="476">
        <f t="shared" si="8"/>
        <v>7.85</v>
      </c>
      <c r="N57" s="249">
        <f t="shared" si="8"/>
        <v>5.8</v>
      </c>
      <c r="O57" s="2" t="s">
        <v>120</v>
      </c>
    </row>
    <row r="58" spans="1:15" x14ac:dyDescent="0.25">
      <c r="A58" s="30" t="s">
        <v>21</v>
      </c>
      <c r="B58" s="18">
        <f t="shared" ref="B58:N58" si="9">B56-B57</f>
        <v>0.29000000000000092</v>
      </c>
      <c r="C58" s="17">
        <f t="shared" si="9"/>
        <v>-1.0500000000000003</v>
      </c>
      <c r="D58" s="19">
        <f t="shared" si="9"/>
        <v>2.5</v>
      </c>
      <c r="E58" s="20">
        <f t="shared" si="9"/>
        <v>2.9000000000000021</v>
      </c>
      <c r="F58" s="21">
        <f t="shared" si="9"/>
        <v>-0.89999999999999858</v>
      </c>
      <c r="G58" s="22">
        <f t="shared" si="9"/>
        <v>0</v>
      </c>
      <c r="H58" s="23">
        <f t="shared" si="9"/>
        <v>0</v>
      </c>
      <c r="I58" s="24">
        <f t="shared" si="9"/>
        <v>0</v>
      </c>
      <c r="J58" s="25">
        <f t="shared" si="9"/>
        <v>0</v>
      </c>
      <c r="K58" s="23">
        <f t="shared" si="9"/>
        <v>0</v>
      </c>
      <c r="L58" s="26">
        <f t="shared" si="9"/>
        <v>0</v>
      </c>
      <c r="M58" s="468">
        <f t="shared" si="9"/>
        <v>0</v>
      </c>
      <c r="N58" s="20">
        <f t="shared" si="9"/>
        <v>0</v>
      </c>
      <c r="O58" s="30" t="s">
        <v>21</v>
      </c>
    </row>
    <row r="59" spans="1:15" x14ac:dyDescent="0.25">
      <c r="A59" s="30" t="s">
        <v>117</v>
      </c>
      <c r="B59" s="16"/>
      <c r="C59" s="17">
        <v>-3.1</v>
      </c>
      <c r="D59" s="19">
        <v>-3.6</v>
      </c>
      <c r="E59" s="20">
        <v>3.4</v>
      </c>
      <c r="F59" s="21">
        <v>6.3</v>
      </c>
      <c r="G59" s="22">
        <v>9.6999999999999993</v>
      </c>
      <c r="H59" s="23">
        <v>12.5</v>
      </c>
      <c r="I59" s="24">
        <v>14.9</v>
      </c>
      <c r="J59" s="25">
        <v>14.9</v>
      </c>
      <c r="K59" s="23">
        <v>11.9</v>
      </c>
      <c r="L59" s="26">
        <v>7.6</v>
      </c>
      <c r="M59" s="468">
        <v>3.7</v>
      </c>
      <c r="N59" s="20">
        <v>-0.1</v>
      </c>
      <c r="O59" s="30" t="s">
        <v>117</v>
      </c>
    </row>
    <row r="60" spans="1:15" x14ac:dyDescent="0.25">
      <c r="A60" s="30" t="s">
        <v>86</v>
      </c>
      <c r="B60" s="16"/>
      <c r="C60" s="17">
        <v>1963</v>
      </c>
      <c r="D60" s="19">
        <v>1956</v>
      </c>
      <c r="E60" s="20">
        <v>1955</v>
      </c>
      <c r="F60" s="21">
        <v>1986</v>
      </c>
      <c r="G60" s="22">
        <v>1984</v>
      </c>
      <c r="H60" s="23">
        <v>1972</v>
      </c>
      <c r="I60" s="24" t="s">
        <v>99</v>
      </c>
      <c r="J60" s="25">
        <v>1956</v>
      </c>
      <c r="K60" s="23">
        <v>1986</v>
      </c>
      <c r="L60" s="26">
        <v>1974</v>
      </c>
      <c r="M60" s="468">
        <v>1993</v>
      </c>
      <c r="N60" s="20">
        <v>2010</v>
      </c>
      <c r="O60" s="30" t="s">
        <v>86</v>
      </c>
    </row>
    <row r="61" spans="1:15" x14ac:dyDescent="0.25">
      <c r="A61" s="30" t="s">
        <v>118</v>
      </c>
      <c r="B61" s="16"/>
      <c r="C61" s="17">
        <v>7.7</v>
      </c>
      <c r="D61" s="19">
        <v>8.6</v>
      </c>
      <c r="E61" s="20">
        <v>9.85</v>
      </c>
      <c r="F61" s="21">
        <v>12.65</v>
      </c>
      <c r="G61" s="22">
        <v>15.1</v>
      </c>
      <c r="H61" s="23">
        <v>17.8</v>
      </c>
      <c r="I61" s="24">
        <v>21.3</v>
      </c>
      <c r="J61" s="25">
        <v>21.1</v>
      </c>
      <c r="K61" s="23">
        <v>18.600000000000001</v>
      </c>
      <c r="L61" s="26">
        <v>15</v>
      </c>
      <c r="M61" s="468">
        <v>11.2</v>
      </c>
      <c r="N61" s="20">
        <v>10.15</v>
      </c>
      <c r="O61" s="30" t="s">
        <v>118</v>
      </c>
    </row>
    <row r="62" spans="1:15" x14ac:dyDescent="0.25">
      <c r="A62" s="88" t="s">
        <v>86</v>
      </c>
      <c r="B62" s="101"/>
      <c r="C62" s="90">
        <v>2007</v>
      </c>
      <c r="D62" s="91">
        <v>1990</v>
      </c>
      <c r="E62" s="92">
        <v>2017</v>
      </c>
      <c r="F62" s="93">
        <v>2007</v>
      </c>
      <c r="G62" s="94">
        <v>1947</v>
      </c>
      <c r="H62" s="95">
        <v>1976</v>
      </c>
      <c r="I62" s="96">
        <v>2006</v>
      </c>
      <c r="J62" s="97">
        <v>1947</v>
      </c>
      <c r="K62" s="95">
        <v>1949</v>
      </c>
      <c r="L62" s="98">
        <v>2001</v>
      </c>
      <c r="M62" s="477">
        <v>1994</v>
      </c>
      <c r="N62" s="92">
        <v>2015</v>
      </c>
      <c r="O62" s="88" t="s">
        <v>86</v>
      </c>
    </row>
    <row r="63" spans="1:15" x14ac:dyDescent="0.25">
      <c r="A63" s="15" t="s">
        <v>121</v>
      </c>
      <c r="B63" s="16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468"/>
      <c r="N63" s="15"/>
      <c r="O63" s="15" t="s">
        <v>121</v>
      </c>
    </row>
    <row r="64" spans="1:15" x14ac:dyDescent="0.25">
      <c r="A64" s="279" t="s">
        <v>122</v>
      </c>
      <c r="B64" s="280">
        <f>SUM(C64:N64)</f>
        <v>46.620000000000005</v>
      </c>
      <c r="C64" s="281">
        <v>18</v>
      </c>
      <c r="D64" s="282">
        <v>6</v>
      </c>
      <c r="E64" s="283">
        <v>0</v>
      </c>
      <c r="F64" s="284">
        <v>7</v>
      </c>
      <c r="G64" s="285">
        <v>0.25</v>
      </c>
      <c r="H64" s="286">
        <v>0</v>
      </c>
      <c r="I64" s="287">
        <v>0</v>
      </c>
      <c r="J64" s="288">
        <v>0</v>
      </c>
      <c r="K64" s="286">
        <v>0</v>
      </c>
      <c r="L64" s="289">
        <v>1</v>
      </c>
      <c r="M64" s="474">
        <v>3.56</v>
      </c>
      <c r="N64" s="283">
        <v>10.81</v>
      </c>
      <c r="O64" s="279" t="s">
        <v>122</v>
      </c>
    </row>
    <row r="65" spans="1:15" x14ac:dyDescent="0.25">
      <c r="A65" s="291" t="s">
        <v>123</v>
      </c>
      <c r="B65" s="269">
        <f>SUM(C65:N65)</f>
        <v>47.56</v>
      </c>
      <c r="C65" s="292">
        <v>10.94</v>
      </c>
      <c r="D65" s="293">
        <v>10.5</v>
      </c>
      <c r="E65" s="294">
        <v>7.44</v>
      </c>
      <c r="F65" s="295">
        <v>3.06</v>
      </c>
      <c r="G65" s="296">
        <v>0.25</v>
      </c>
      <c r="H65" s="297">
        <v>0</v>
      </c>
      <c r="I65" s="298">
        <v>0</v>
      </c>
      <c r="J65" s="299">
        <v>0</v>
      </c>
      <c r="K65" s="297">
        <v>0</v>
      </c>
      <c r="L65" s="300">
        <v>1</v>
      </c>
      <c r="M65" s="467">
        <v>3.56</v>
      </c>
      <c r="N65" s="294">
        <v>10.81</v>
      </c>
      <c r="O65" s="291" t="s">
        <v>123</v>
      </c>
    </row>
    <row r="66" spans="1:15" x14ac:dyDescent="0.25">
      <c r="A66" s="2" t="s">
        <v>124</v>
      </c>
      <c r="B66" s="18">
        <v>77</v>
      </c>
      <c r="C66" s="17">
        <v>18</v>
      </c>
      <c r="D66" s="19">
        <v>18</v>
      </c>
      <c r="E66" s="20">
        <v>15</v>
      </c>
      <c r="F66" s="21">
        <v>9</v>
      </c>
      <c r="G66" s="22">
        <v>2</v>
      </c>
      <c r="H66" s="23">
        <v>0</v>
      </c>
      <c r="I66" s="24">
        <v>0</v>
      </c>
      <c r="J66" s="25">
        <v>0</v>
      </c>
      <c r="K66" s="23">
        <v>0</v>
      </c>
      <c r="L66" s="26">
        <v>7</v>
      </c>
      <c r="M66" s="468">
        <v>8</v>
      </c>
      <c r="N66" s="20">
        <v>25</v>
      </c>
      <c r="O66" s="2" t="s">
        <v>124</v>
      </c>
    </row>
    <row r="67" spans="1:15" x14ac:dyDescent="0.25">
      <c r="A67" s="2" t="s">
        <v>86</v>
      </c>
      <c r="B67" s="18">
        <v>2010</v>
      </c>
      <c r="C67" s="17">
        <v>2017</v>
      </c>
      <c r="D67" s="19">
        <v>2003</v>
      </c>
      <c r="E67" s="20">
        <v>2006</v>
      </c>
      <c r="F67" s="21">
        <v>2003</v>
      </c>
      <c r="G67" s="22">
        <v>2010</v>
      </c>
      <c r="H67" s="23"/>
      <c r="I67" s="24"/>
      <c r="J67" s="25"/>
      <c r="K67" s="23"/>
      <c r="L67" s="26">
        <v>2003</v>
      </c>
      <c r="M67" s="468">
        <v>2005</v>
      </c>
      <c r="N67" s="20">
        <v>2010</v>
      </c>
      <c r="O67" s="2" t="s">
        <v>86</v>
      </c>
    </row>
    <row r="68" spans="1:15" x14ac:dyDescent="0.25">
      <c r="A68" s="2" t="s">
        <v>125</v>
      </c>
      <c r="B68" s="18">
        <v>19</v>
      </c>
      <c r="C68" s="17">
        <v>2</v>
      </c>
      <c r="D68" s="19">
        <v>0</v>
      </c>
      <c r="E68" s="20">
        <v>0</v>
      </c>
      <c r="F68" s="21">
        <v>0</v>
      </c>
      <c r="G68" s="22">
        <v>0</v>
      </c>
      <c r="H68" s="23">
        <v>0</v>
      </c>
      <c r="I68" s="24">
        <v>0</v>
      </c>
      <c r="J68" s="25">
        <v>0</v>
      </c>
      <c r="K68" s="23">
        <v>0</v>
      </c>
      <c r="L68" s="26">
        <v>0</v>
      </c>
      <c r="M68" s="468">
        <v>0</v>
      </c>
      <c r="N68" s="20">
        <v>0</v>
      </c>
      <c r="O68" s="2" t="s">
        <v>125</v>
      </c>
    </row>
    <row r="69" spans="1:15" x14ac:dyDescent="0.25">
      <c r="A69" s="2" t="s">
        <v>126</v>
      </c>
      <c r="B69" s="18">
        <v>2014</v>
      </c>
      <c r="C69" s="17">
        <v>2014</v>
      </c>
      <c r="D69" s="19">
        <v>2014</v>
      </c>
      <c r="E69" s="20">
        <v>2017</v>
      </c>
      <c r="F69" s="21">
        <v>2011</v>
      </c>
      <c r="G69" s="22">
        <v>2015</v>
      </c>
      <c r="H69" s="23"/>
      <c r="I69" s="24"/>
      <c r="J69" s="25"/>
      <c r="K69" s="23"/>
      <c r="L69" s="26">
        <v>2016</v>
      </c>
      <c r="M69" s="468">
        <v>2014</v>
      </c>
      <c r="N69" s="20">
        <v>2015</v>
      </c>
      <c r="O69" s="2" t="s">
        <v>126</v>
      </c>
    </row>
    <row r="70" spans="1:15" x14ac:dyDescent="0.25">
      <c r="A70" s="2" t="s">
        <v>127</v>
      </c>
      <c r="B70" s="102"/>
      <c r="C70" s="17"/>
      <c r="D70" s="19"/>
      <c r="E70" s="20"/>
      <c r="F70" s="21"/>
      <c r="G70" s="22"/>
      <c r="H70" s="23"/>
      <c r="I70" s="24"/>
      <c r="J70" s="25"/>
      <c r="K70" s="23"/>
      <c r="L70" s="26"/>
      <c r="M70" s="468"/>
      <c r="N70" s="20"/>
      <c r="O70" s="2"/>
    </row>
    <row r="71" spans="1:15" x14ac:dyDescent="0.25">
      <c r="A71" s="2" t="s">
        <v>128</v>
      </c>
      <c r="B71" s="39">
        <v>40101</v>
      </c>
      <c r="C71" s="17"/>
      <c r="D71" s="19"/>
      <c r="E71" s="20"/>
      <c r="F71" s="21"/>
      <c r="G71" s="22"/>
      <c r="H71" s="23"/>
      <c r="I71" s="24"/>
      <c r="J71" s="25"/>
      <c r="K71" s="23"/>
      <c r="L71" s="26"/>
      <c r="M71" s="468"/>
      <c r="N71" s="20"/>
      <c r="O71" s="2"/>
    </row>
    <row r="72" spans="1:15" x14ac:dyDescent="0.25">
      <c r="A72" s="2" t="s">
        <v>129</v>
      </c>
      <c r="B72" s="39">
        <v>41977</v>
      </c>
      <c r="C72" s="17"/>
      <c r="D72" s="19"/>
      <c r="E72" s="20"/>
      <c r="F72" s="21"/>
      <c r="G72" s="22"/>
      <c r="H72" s="23"/>
      <c r="I72" s="24"/>
      <c r="J72" s="25"/>
      <c r="K72" s="23"/>
      <c r="L72" s="26"/>
      <c r="M72" s="468"/>
      <c r="N72" s="20"/>
      <c r="O72" s="2"/>
    </row>
    <row r="73" spans="1:15" x14ac:dyDescent="0.25">
      <c r="A73" s="2" t="s">
        <v>130</v>
      </c>
      <c r="B73" s="102"/>
      <c r="C73" s="17"/>
      <c r="D73" s="19"/>
      <c r="E73" s="20"/>
      <c r="F73" s="21"/>
      <c r="G73" s="22"/>
      <c r="H73" s="23"/>
      <c r="I73" s="24"/>
      <c r="J73" s="25"/>
      <c r="K73" s="23"/>
      <c r="L73" s="26"/>
      <c r="M73" s="468"/>
      <c r="N73" s="20"/>
      <c r="O73" s="2"/>
    </row>
    <row r="74" spans="1:15" x14ac:dyDescent="0.25">
      <c r="A74" s="2" t="s">
        <v>131</v>
      </c>
      <c r="B74" s="39">
        <v>40624</v>
      </c>
      <c r="C74" s="17"/>
      <c r="D74" s="19"/>
      <c r="E74" s="20"/>
      <c r="F74" s="21"/>
      <c r="G74" s="22"/>
      <c r="H74" s="23"/>
      <c r="I74" s="24"/>
      <c r="J74" s="25"/>
      <c r="K74" s="23"/>
      <c r="L74" s="26"/>
      <c r="M74" s="468"/>
      <c r="N74" s="20"/>
      <c r="O74" s="2"/>
    </row>
    <row r="75" spans="1:15" ht="15.75" thickBot="1" x14ac:dyDescent="0.3">
      <c r="A75" s="103" t="s">
        <v>132</v>
      </c>
      <c r="B75" s="104">
        <v>38490</v>
      </c>
      <c r="C75" s="105"/>
      <c r="D75" s="106"/>
      <c r="E75" s="107"/>
      <c r="F75" s="108"/>
      <c r="G75" s="109"/>
      <c r="H75" s="110"/>
      <c r="I75" s="111"/>
      <c r="J75" s="112"/>
      <c r="K75" s="110"/>
      <c r="L75" s="113"/>
      <c r="M75" s="479"/>
      <c r="N75" s="107"/>
      <c r="O75" s="103"/>
    </row>
    <row r="76" spans="1:15" ht="15.75" thickTop="1" x14ac:dyDescent="0.25">
      <c r="A76" s="62" t="s">
        <v>133</v>
      </c>
      <c r="B76" s="63">
        <f>SUM(C76:N76)</f>
        <v>36</v>
      </c>
      <c r="C76" s="64">
        <v>16</v>
      </c>
      <c r="D76" s="65">
        <v>3</v>
      </c>
      <c r="E76" s="66">
        <v>0</v>
      </c>
      <c r="F76" s="67">
        <v>1</v>
      </c>
      <c r="G76" s="68">
        <v>0</v>
      </c>
      <c r="H76" s="69">
        <v>0</v>
      </c>
      <c r="I76" s="70">
        <v>0</v>
      </c>
      <c r="J76" s="71">
        <v>0</v>
      </c>
      <c r="K76" s="69">
        <v>0</v>
      </c>
      <c r="L76" s="72">
        <v>1</v>
      </c>
      <c r="M76" s="480">
        <v>5</v>
      </c>
      <c r="N76" s="66">
        <v>10</v>
      </c>
      <c r="O76" s="62" t="s">
        <v>133</v>
      </c>
    </row>
    <row r="77" spans="1:15" x14ac:dyDescent="0.25">
      <c r="A77" s="115" t="s">
        <v>134</v>
      </c>
      <c r="B77" s="116">
        <f>SUM(C77:N77)</f>
        <v>49</v>
      </c>
      <c r="C77" s="117">
        <v>12</v>
      </c>
      <c r="D77" s="118">
        <v>11</v>
      </c>
      <c r="E77" s="119">
        <v>7</v>
      </c>
      <c r="F77" s="120">
        <v>3</v>
      </c>
      <c r="G77" s="121">
        <v>0</v>
      </c>
      <c r="H77" s="122">
        <v>0</v>
      </c>
      <c r="I77" s="123">
        <v>0</v>
      </c>
      <c r="J77" s="124">
        <v>0</v>
      </c>
      <c r="K77" s="122">
        <v>0</v>
      </c>
      <c r="L77" s="125">
        <v>1</v>
      </c>
      <c r="M77" s="481">
        <v>5</v>
      </c>
      <c r="N77" s="119">
        <v>10</v>
      </c>
      <c r="O77" s="115" t="s">
        <v>134</v>
      </c>
    </row>
    <row r="78" spans="1:15" x14ac:dyDescent="0.25">
      <c r="A78" s="2" t="s">
        <v>124</v>
      </c>
      <c r="B78" s="127"/>
      <c r="C78" s="17">
        <v>28</v>
      </c>
      <c r="D78" s="19">
        <v>27</v>
      </c>
      <c r="E78" s="20">
        <v>23</v>
      </c>
      <c r="F78" s="21">
        <v>9</v>
      </c>
      <c r="G78" s="22">
        <v>2</v>
      </c>
      <c r="H78" s="23">
        <v>0</v>
      </c>
      <c r="I78" s="24">
        <v>0</v>
      </c>
      <c r="J78" s="25">
        <v>0</v>
      </c>
      <c r="K78" s="23">
        <v>0</v>
      </c>
      <c r="L78" s="26">
        <v>5</v>
      </c>
      <c r="M78" s="468">
        <v>15</v>
      </c>
      <c r="N78" s="20">
        <v>23</v>
      </c>
      <c r="O78" s="2" t="s">
        <v>124</v>
      </c>
    </row>
    <row r="79" spans="1:15" x14ac:dyDescent="0.25">
      <c r="A79" s="2" t="s">
        <v>86</v>
      </c>
      <c r="B79" s="127"/>
      <c r="C79" s="17">
        <v>1963</v>
      </c>
      <c r="D79" s="19">
        <v>1956</v>
      </c>
      <c r="E79" s="20">
        <v>1955</v>
      </c>
      <c r="F79" s="21">
        <v>1956</v>
      </c>
      <c r="G79" s="22">
        <v>1962</v>
      </c>
      <c r="H79" s="23"/>
      <c r="I79" s="24"/>
      <c r="J79" s="25"/>
      <c r="K79" s="23"/>
      <c r="L79" s="26">
        <v>1997</v>
      </c>
      <c r="M79" s="468">
        <v>1985</v>
      </c>
      <c r="N79" s="20">
        <v>1963</v>
      </c>
      <c r="O79" s="2" t="s">
        <v>86</v>
      </c>
    </row>
    <row r="80" spans="1:15" x14ac:dyDescent="0.25">
      <c r="A80" s="2" t="s">
        <v>125</v>
      </c>
      <c r="B80" s="127"/>
      <c r="C80" s="17">
        <v>0</v>
      </c>
      <c r="D80" s="19">
        <v>0</v>
      </c>
      <c r="E80" s="20">
        <v>0</v>
      </c>
      <c r="F80" s="21">
        <v>0</v>
      </c>
      <c r="G80" s="22">
        <v>0</v>
      </c>
      <c r="H80" s="23">
        <v>0</v>
      </c>
      <c r="I80" s="24">
        <v>0</v>
      </c>
      <c r="J80" s="25">
        <v>0</v>
      </c>
      <c r="K80" s="23">
        <v>0</v>
      </c>
      <c r="L80" s="26">
        <v>0</v>
      </c>
      <c r="M80" s="468">
        <v>0</v>
      </c>
      <c r="N80" s="20">
        <v>0</v>
      </c>
      <c r="O80" s="2" t="s">
        <v>125</v>
      </c>
    </row>
    <row r="81" spans="1:15" x14ac:dyDescent="0.25">
      <c r="A81" s="128" t="s">
        <v>126</v>
      </c>
      <c r="B81" s="127"/>
      <c r="C81" s="90" t="s">
        <v>99</v>
      </c>
      <c r="D81" s="91">
        <v>2014</v>
      </c>
      <c r="E81" s="92">
        <v>2017</v>
      </c>
      <c r="F81" s="93">
        <v>2007</v>
      </c>
      <c r="G81" s="94">
        <v>2015</v>
      </c>
      <c r="H81" s="95"/>
      <c r="I81" s="96"/>
      <c r="J81" s="97"/>
      <c r="K81" s="95"/>
      <c r="L81" s="98">
        <v>2016</v>
      </c>
      <c r="M81" s="477">
        <v>2014</v>
      </c>
      <c r="N81" s="92">
        <v>2015</v>
      </c>
      <c r="O81" s="128" t="s">
        <v>126</v>
      </c>
    </row>
    <row r="82" spans="1:15" x14ac:dyDescent="0.25">
      <c r="A82" s="15" t="s">
        <v>135</v>
      </c>
      <c r="B82" s="16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468"/>
      <c r="N82" s="15"/>
      <c r="O82" s="15" t="s">
        <v>135</v>
      </c>
    </row>
    <row r="83" spans="1:15" x14ac:dyDescent="0.25">
      <c r="A83" s="279" t="s">
        <v>136</v>
      </c>
      <c r="B83" s="280">
        <f>SUM(C83:N83)</f>
        <v>9.75</v>
      </c>
      <c r="C83" s="281">
        <v>8</v>
      </c>
      <c r="D83" s="282">
        <v>0</v>
      </c>
      <c r="E83" s="283">
        <v>0</v>
      </c>
      <c r="F83" s="284">
        <v>0</v>
      </c>
      <c r="G83" s="285">
        <v>0</v>
      </c>
      <c r="H83" s="286">
        <v>0</v>
      </c>
      <c r="I83" s="287">
        <v>0</v>
      </c>
      <c r="J83" s="288">
        <v>0</v>
      </c>
      <c r="K83" s="286">
        <v>0</v>
      </c>
      <c r="L83" s="289">
        <v>0.12</v>
      </c>
      <c r="M83" s="474">
        <v>0.13</v>
      </c>
      <c r="N83" s="283">
        <v>1.5</v>
      </c>
      <c r="O83" s="279" t="s">
        <v>136</v>
      </c>
    </row>
    <row r="84" spans="1:15" x14ac:dyDescent="0.25">
      <c r="A84" s="291" t="s">
        <v>137</v>
      </c>
      <c r="B84" s="269">
        <f>SUM(C84:N84)</f>
        <v>6.44</v>
      </c>
      <c r="C84" s="292">
        <v>2.5</v>
      </c>
      <c r="D84" s="293">
        <v>1.62</v>
      </c>
      <c r="E84" s="294">
        <v>0.5</v>
      </c>
      <c r="F84" s="295">
        <v>7.0000000000000007E-2</v>
      </c>
      <c r="G84" s="296">
        <v>0</v>
      </c>
      <c r="H84" s="297">
        <v>0</v>
      </c>
      <c r="I84" s="298">
        <v>0</v>
      </c>
      <c r="J84" s="299">
        <v>0</v>
      </c>
      <c r="K84" s="297">
        <v>0</v>
      </c>
      <c r="L84" s="300">
        <v>0.12</v>
      </c>
      <c r="M84" s="467">
        <v>0.13</v>
      </c>
      <c r="N84" s="294">
        <v>1.5</v>
      </c>
      <c r="O84" s="291" t="s">
        <v>137</v>
      </c>
    </row>
    <row r="85" spans="1:15" x14ac:dyDescent="0.25">
      <c r="A85" s="2" t="s">
        <v>138</v>
      </c>
      <c r="B85" s="18">
        <v>23</v>
      </c>
      <c r="C85" s="17">
        <v>9</v>
      </c>
      <c r="D85" s="19">
        <v>12</v>
      </c>
      <c r="E85" s="20">
        <v>5</v>
      </c>
      <c r="F85" s="21">
        <v>1</v>
      </c>
      <c r="G85" s="22">
        <v>0</v>
      </c>
      <c r="H85" s="23">
        <v>0</v>
      </c>
      <c r="I85" s="24">
        <v>0</v>
      </c>
      <c r="J85" s="25">
        <v>0</v>
      </c>
      <c r="K85" s="23">
        <v>0</v>
      </c>
      <c r="L85" s="26">
        <v>2</v>
      </c>
      <c r="M85" s="468">
        <v>1</v>
      </c>
      <c r="N85" s="20">
        <v>9</v>
      </c>
      <c r="O85" s="2" t="s">
        <v>138</v>
      </c>
    </row>
    <row r="86" spans="1:15" x14ac:dyDescent="0.25">
      <c r="A86" s="2" t="s">
        <v>86</v>
      </c>
      <c r="B86" s="18">
        <v>2010</v>
      </c>
      <c r="C86" s="17">
        <v>2010</v>
      </c>
      <c r="D86" s="19">
        <v>2012</v>
      </c>
      <c r="E86" s="20">
        <v>2005</v>
      </c>
      <c r="F86" s="21">
        <v>2003</v>
      </c>
      <c r="G86" s="22"/>
      <c r="H86" s="23"/>
      <c r="I86" s="24"/>
      <c r="J86" s="25"/>
      <c r="K86" s="23"/>
      <c r="L86" s="26">
        <v>2003</v>
      </c>
      <c r="M86" s="468">
        <v>2016</v>
      </c>
      <c r="N86" s="20">
        <v>2010</v>
      </c>
      <c r="O86" s="2" t="s">
        <v>86</v>
      </c>
    </row>
    <row r="87" spans="1:15" x14ac:dyDescent="0.25">
      <c r="A87" s="2" t="s">
        <v>139</v>
      </c>
      <c r="B87" s="18">
        <v>0</v>
      </c>
      <c r="C87" s="17">
        <v>0</v>
      </c>
      <c r="D87" s="19">
        <v>0</v>
      </c>
      <c r="E87" s="20">
        <v>0</v>
      </c>
      <c r="F87" s="21">
        <v>0</v>
      </c>
      <c r="G87" s="22">
        <v>0</v>
      </c>
      <c r="H87" s="23">
        <v>0</v>
      </c>
      <c r="I87" s="24">
        <v>0</v>
      </c>
      <c r="J87" s="25">
        <v>0</v>
      </c>
      <c r="K87" s="23">
        <v>0</v>
      </c>
      <c r="L87" s="26">
        <v>0</v>
      </c>
      <c r="M87" s="468">
        <v>0</v>
      </c>
      <c r="N87" s="20">
        <v>0</v>
      </c>
      <c r="O87" s="2" t="s">
        <v>139</v>
      </c>
    </row>
    <row r="88" spans="1:15" ht="15.75" thickBot="1" x14ac:dyDescent="0.3">
      <c r="A88" s="128" t="s">
        <v>126</v>
      </c>
      <c r="B88" s="89">
        <v>2015</v>
      </c>
      <c r="C88" s="90">
        <v>2015</v>
      </c>
      <c r="D88" s="91">
        <v>2016</v>
      </c>
      <c r="E88" s="92">
        <v>2017</v>
      </c>
      <c r="F88" s="93">
        <v>2017</v>
      </c>
      <c r="G88" s="94"/>
      <c r="H88" s="95"/>
      <c r="I88" s="96"/>
      <c r="J88" s="97"/>
      <c r="K88" s="95"/>
      <c r="L88" s="98">
        <v>2016</v>
      </c>
      <c r="M88" s="477">
        <v>2015</v>
      </c>
      <c r="N88" s="92">
        <v>2015</v>
      </c>
      <c r="O88" s="128" t="s">
        <v>126</v>
      </c>
    </row>
    <row r="89" spans="1:15" ht="15.75" thickTop="1" x14ac:dyDescent="0.25">
      <c r="A89" s="129" t="s">
        <v>140</v>
      </c>
      <c r="B89" s="130">
        <f>SUM(C89:N89)</f>
        <v>7</v>
      </c>
      <c r="C89" s="215">
        <v>3</v>
      </c>
      <c r="D89" s="216">
        <v>2</v>
      </c>
      <c r="E89" s="217">
        <v>0</v>
      </c>
      <c r="F89" s="218">
        <v>0</v>
      </c>
      <c r="G89" s="135">
        <v>0</v>
      </c>
      <c r="H89" s="136">
        <v>0</v>
      </c>
      <c r="I89" s="137">
        <v>0</v>
      </c>
      <c r="J89" s="138">
        <v>0</v>
      </c>
      <c r="K89" s="136">
        <v>0</v>
      </c>
      <c r="L89" s="139">
        <v>0</v>
      </c>
      <c r="M89" s="465">
        <v>0</v>
      </c>
      <c r="N89" s="133">
        <v>2</v>
      </c>
      <c r="O89" s="129" t="s">
        <v>140</v>
      </c>
    </row>
    <row r="90" spans="1:15" x14ac:dyDescent="0.25">
      <c r="A90" s="15" t="s">
        <v>141</v>
      </c>
      <c r="B90" s="16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468"/>
      <c r="N90" s="15"/>
      <c r="O90" s="15" t="s">
        <v>141</v>
      </c>
    </row>
    <row r="91" spans="1:15" x14ac:dyDescent="0.25">
      <c r="A91" s="279" t="s">
        <v>142</v>
      </c>
      <c r="B91" s="280">
        <f>SUM(C91:N91)</f>
        <v>7.0000000000000007E-2</v>
      </c>
      <c r="C91" s="281">
        <v>0</v>
      </c>
      <c r="D91" s="282">
        <v>0</v>
      </c>
      <c r="E91" s="283">
        <v>0</v>
      </c>
      <c r="F91" s="284">
        <v>0</v>
      </c>
      <c r="G91" s="285">
        <v>0</v>
      </c>
      <c r="H91" s="286">
        <v>0</v>
      </c>
      <c r="I91" s="287">
        <v>0</v>
      </c>
      <c r="J91" s="288">
        <v>0</v>
      </c>
      <c r="K91" s="286">
        <v>0</v>
      </c>
      <c r="L91" s="289">
        <v>0</v>
      </c>
      <c r="M91" s="474">
        <v>0</v>
      </c>
      <c r="N91" s="283">
        <v>7.0000000000000007E-2</v>
      </c>
      <c r="O91" s="279" t="s">
        <v>142</v>
      </c>
    </row>
    <row r="92" spans="1:15" x14ac:dyDescent="0.25">
      <c r="A92" s="291" t="s">
        <v>143</v>
      </c>
      <c r="B92" s="269">
        <f>SUM(C92:N92)</f>
        <v>1.1400000000000001</v>
      </c>
      <c r="C92" s="292">
        <v>0.5</v>
      </c>
      <c r="D92" s="293">
        <v>0.5</v>
      </c>
      <c r="E92" s="294">
        <v>7.0000000000000007E-2</v>
      </c>
      <c r="F92" s="295">
        <v>0</v>
      </c>
      <c r="G92" s="296">
        <v>0</v>
      </c>
      <c r="H92" s="297">
        <v>0</v>
      </c>
      <c r="I92" s="298">
        <v>0</v>
      </c>
      <c r="J92" s="299">
        <v>0</v>
      </c>
      <c r="K92" s="297">
        <v>0</v>
      </c>
      <c r="L92" s="300">
        <v>0</v>
      </c>
      <c r="M92" s="467">
        <v>0</v>
      </c>
      <c r="N92" s="294">
        <v>7.0000000000000007E-2</v>
      </c>
      <c r="O92" s="291" t="s">
        <v>143</v>
      </c>
    </row>
    <row r="93" spans="1:15" x14ac:dyDescent="0.25">
      <c r="A93" s="2" t="s">
        <v>144</v>
      </c>
      <c r="B93" s="18">
        <v>9</v>
      </c>
      <c r="C93" s="17">
        <v>4</v>
      </c>
      <c r="D93" s="19">
        <v>9</v>
      </c>
      <c r="E93" s="20">
        <v>1</v>
      </c>
      <c r="F93" s="21">
        <v>0</v>
      </c>
      <c r="G93" s="22">
        <v>0</v>
      </c>
      <c r="H93" s="23">
        <v>0</v>
      </c>
      <c r="I93" s="24">
        <v>0</v>
      </c>
      <c r="J93" s="25">
        <v>0</v>
      </c>
      <c r="K93" s="23">
        <v>0</v>
      </c>
      <c r="L93" s="26">
        <v>0</v>
      </c>
      <c r="M93" s="468">
        <v>0</v>
      </c>
      <c r="N93" s="20">
        <v>1</v>
      </c>
      <c r="O93" s="2" t="s">
        <v>144</v>
      </c>
    </row>
    <row r="94" spans="1:15" x14ac:dyDescent="0.25">
      <c r="A94" s="2" t="s">
        <v>86</v>
      </c>
      <c r="B94" s="18">
        <v>2012</v>
      </c>
      <c r="C94" s="17">
        <v>2009</v>
      </c>
      <c r="D94" s="19">
        <v>2012</v>
      </c>
      <c r="E94" s="20">
        <v>2005</v>
      </c>
      <c r="F94" s="21"/>
      <c r="G94" s="22"/>
      <c r="H94" s="23"/>
      <c r="I94" s="24"/>
      <c r="J94" s="25"/>
      <c r="K94" s="23"/>
      <c r="L94" s="26"/>
      <c r="M94" s="468"/>
      <c r="N94" s="20">
        <v>2010</v>
      </c>
      <c r="O94" s="2" t="s">
        <v>86</v>
      </c>
    </row>
    <row r="95" spans="1:15" x14ac:dyDescent="0.25">
      <c r="A95" s="2" t="s">
        <v>145</v>
      </c>
      <c r="B95" s="18">
        <v>0</v>
      </c>
      <c r="C95" s="17">
        <v>0</v>
      </c>
      <c r="D95" s="19">
        <v>0</v>
      </c>
      <c r="E95" s="20">
        <v>0</v>
      </c>
      <c r="F95" s="21">
        <v>0</v>
      </c>
      <c r="G95" s="22">
        <v>0</v>
      </c>
      <c r="H95" s="23">
        <v>0</v>
      </c>
      <c r="I95" s="24">
        <v>0</v>
      </c>
      <c r="J95" s="25">
        <v>0</v>
      </c>
      <c r="K95" s="23">
        <v>0</v>
      </c>
      <c r="L95" s="26">
        <v>0</v>
      </c>
      <c r="M95" s="468">
        <v>0</v>
      </c>
      <c r="N95" s="20">
        <v>0</v>
      </c>
      <c r="O95" s="2" t="s">
        <v>145</v>
      </c>
    </row>
    <row r="96" spans="1:15" ht="15.75" thickBot="1" x14ac:dyDescent="0.3">
      <c r="A96" s="128" t="s">
        <v>126</v>
      </c>
      <c r="B96" s="89">
        <v>2016</v>
      </c>
      <c r="C96" s="90">
        <v>2017</v>
      </c>
      <c r="D96" s="91">
        <v>2016</v>
      </c>
      <c r="E96" s="92">
        <v>2017</v>
      </c>
      <c r="F96" s="93"/>
      <c r="G96" s="94"/>
      <c r="H96" s="95"/>
      <c r="I96" s="96"/>
      <c r="J96" s="97"/>
      <c r="K96" s="95"/>
      <c r="L96" s="98"/>
      <c r="M96" s="477"/>
      <c r="N96" s="92">
        <v>2015</v>
      </c>
      <c r="O96" s="128" t="s">
        <v>126</v>
      </c>
    </row>
    <row r="97" spans="1:15" ht="15.75" thickTop="1" x14ac:dyDescent="0.25">
      <c r="A97" s="129" t="s">
        <v>146</v>
      </c>
      <c r="B97" s="130">
        <v>1</v>
      </c>
      <c r="C97" s="131">
        <v>1</v>
      </c>
      <c r="D97" s="132">
        <v>0</v>
      </c>
      <c r="E97" s="133">
        <v>0</v>
      </c>
      <c r="F97" s="134">
        <v>0</v>
      </c>
      <c r="G97" s="135">
        <v>0</v>
      </c>
      <c r="H97" s="136">
        <v>0</v>
      </c>
      <c r="I97" s="137">
        <v>0</v>
      </c>
      <c r="J97" s="138">
        <v>0</v>
      </c>
      <c r="K97" s="136">
        <v>0</v>
      </c>
      <c r="L97" s="225">
        <v>0</v>
      </c>
      <c r="M97" s="465">
        <v>0</v>
      </c>
      <c r="N97" s="133">
        <v>0</v>
      </c>
      <c r="O97" s="129" t="s">
        <v>147</v>
      </c>
    </row>
    <row r="98" spans="1:15" x14ac:dyDescent="0.25">
      <c r="A98" s="15" t="s">
        <v>148</v>
      </c>
      <c r="B98" s="16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468"/>
      <c r="N98" s="15"/>
      <c r="O98" s="15" t="s">
        <v>148</v>
      </c>
    </row>
    <row r="99" spans="1:15" x14ac:dyDescent="0.25">
      <c r="A99" s="279" t="s">
        <v>149</v>
      </c>
      <c r="B99" s="280">
        <f>SUM(C99:N99)</f>
        <v>3.35</v>
      </c>
      <c r="C99" s="281">
        <v>3</v>
      </c>
      <c r="D99" s="282">
        <v>0</v>
      </c>
      <c r="E99" s="283">
        <v>0</v>
      </c>
      <c r="F99" s="284">
        <v>0</v>
      </c>
      <c r="G99" s="285">
        <v>0</v>
      </c>
      <c r="H99" s="286">
        <v>0</v>
      </c>
      <c r="I99" s="287">
        <v>0</v>
      </c>
      <c r="J99" s="288">
        <v>0</v>
      </c>
      <c r="K99" s="286">
        <v>0</v>
      </c>
      <c r="L99" s="289">
        <v>0</v>
      </c>
      <c r="M99" s="474">
        <v>0</v>
      </c>
      <c r="N99" s="283">
        <v>0.35</v>
      </c>
      <c r="O99" s="279" t="s">
        <v>149</v>
      </c>
    </row>
    <row r="100" spans="1:15" x14ac:dyDescent="0.25">
      <c r="A100" s="291" t="s">
        <v>150</v>
      </c>
      <c r="B100" s="269">
        <f>SUM(C100:N100)</f>
        <v>2.0300000000000002</v>
      </c>
      <c r="C100" s="292">
        <v>1.05</v>
      </c>
      <c r="D100" s="293">
        <v>0.63</v>
      </c>
      <c r="E100" s="294">
        <v>0</v>
      </c>
      <c r="F100" s="295">
        <v>0</v>
      </c>
      <c r="G100" s="296">
        <v>0</v>
      </c>
      <c r="H100" s="297">
        <v>0</v>
      </c>
      <c r="I100" s="298">
        <v>0</v>
      </c>
      <c r="J100" s="299">
        <v>0</v>
      </c>
      <c r="K100" s="297">
        <v>0</v>
      </c>
      <c r="L100" s="300">
        <v>0</v>
      </c>
      <c r="M100" s="467">
        <v>0</v>
      </c>
      <c r="N100" s="294">
        <v>0.35</v>
      </c>
      <c r="O100" s="291" t="s">
        <v>150</v>
      </c>
    </row>
    <row r="101" spans="1:15" x14ac:dyDescent="0.25">
      <c r="A101" s="2" t="s">
        <v>151</v>
      </c>
      <c r="B101" s="18">
        <v>10</v>
      </c>
      <c r="C101" s="17">
        <v>6</v>
      </c>
      <c r="D101" s="19">
        <v>10</v>
      </c>
      <c r="E101" s="20">
        <v>0</v>
      </c>
      <c r="F101" s="21">
        <v>0</v>
      </c>
      <c r="G101" s="22">
        <v>0</v>
      </c>
      <c r="H101" s="23">
        <v>0</v>
      </c>
      <c r="I101" s="24">
        <v>0</v>
      </c>
      <c r="J101" s="25">
        <v>0</v>
      </c>
      <c r="K101" s="23">
        <v>0</v>
      </c>
      <c r="L101" s="26">
        <v>0</v>
      </c>
      <c r="M101" s="468">
        <v>1</v>
      </c>
      <c r="N101" s="20">
        <v>3</v>
      </c>
      <c r="O101" s="2" t="s">
        <v>151</v>
      </c>
    </row>
    <row r="102" spans="1:15" x14ac:dyDescent="0.25">
      <c r="A102" s="2" t="s">
        <v>126</v>
      </c>
      <c r="B102" s="18">
        <v>2010</v>
      </c>
      <c r="C102" s="17">
        <v>2010</v>
      </c>
      <c r="D102" s="19">
        <v>2012</v>
      </c>
      <c r="E102" s="20"/>
      <c r="F102" s="21"/>
      <c r="G102" s="22"/>
      <c r="H102" s="23"/>
      <c r="I102" s="24"/>
      <c r="J102" s="25"/>
      <c r="K102" s="23"/>
      <c r="L102" s="26"/>
      <c r="M102" s="468">
        <v>2010</v>
      </c>
      <c r="N102" s="20">
        <v>2010</v>
      </c>
      <c r="O102" s="2" t="s">
        <v>126</v>
      </c>
    </row>
    <row r="103" spans="1:15" x14ac:dyDescent="0.25">
      <c r="A103" s="2" t="s">
        <v>152</v>
      </c>
      <c r="B103" s="18">
        <v>0</v>
      </c>
      <c r="C103" s="17">
        <v>0</v>
      </c>
      <c r="D103" s="19">
        <v>0</v>
      </c>
      <c r="E103" s="20">
        <v>0</v>
      </c>
      <c r="F103" s="21">
        <v>0</v>
      </c>
      <c r="G103" s="22">
        <v>0</v>
      </c>
      <c r="H103" s="23">
        <v>0</v>
      </c>
      <c r="I103" s="24">
        <v>0</v>
      </c>
      <c r="J103" s="25">
        <v>0</v>
      </c>
      <c r="K103" s="23">
        <v>0</v>
      </c>
      <c r="L103" s="26">
        <v>0</v>
      </c>
      <c r="M103" s="468">
        <v>0</v>
      </c>
      <c r="N103" s="20">
        <v>0</v>
      </c>
      <c r="O103" s="2" t="s">
        <v>152</v>
      </c>
    </row>
    <row r="104" spans="1:15" ht="15.75" thickBot="1" x14ac:dyDescent="0.3">
      <c r="A104" s="128" t="s">
        <v>126</v>
      </c>
      <c r="B104" s="89">
        <v>2015</v>
      </c>
      <c r="C104" s="90">
        <v>2015</v>
      </c>
      <c r="D104" s="91">
        <v>2016</v>
      </c>
      <c r="E104" s="92"/>
      <c r="F104" s="93"/>
      <c r="G104" s="94"/>
      <c r="H104" s="95"/>
      <c r="I104" s="96"/>
      <c r="J104" s="97"/>
      <c r="K104" s="95"/>
      <c r="L104" s="98"/>
      <c r="M104" s="477">
        <v>2015</v>
      </c>
      <c r="N104" s="92">
        <v>2015</v>
      </c>
      <c r="O104" s="128" t="s">
        <v>126</v>
      </c>
    </row>
    <row r="105" spans="1:15" ht="15.75" thickTop="1" x14ac:dyDescent="0.25">
      <c r="A105" s="62" t="s">
        <v>153</v>
      </c>
      <c r="B105" s="63">
        <f>SUM(C105:N105)</f>
        <v>5</v>
      </c>
      <c r="C105" s="64">
        <v>3</v>
      </c>
      <c r="D105" s="65">
        <v>0</v>
      </c>
      <c r="E105" s="66">
        <v>0</v>
      </c>
      <c r="F105" s="67">
        <v>0</v>
      </c>
      <c r="G105" s="235">
        <v>0</v>
      </c>
      <c r="H105" s="69">
        <v>0</v>
      </c>
      <c r="I105" s="70">
        <v>0</v>
      </c>
      <c r="J105" s="71">
        <v>0</v>
      </c>
      <c r="K105" s="69">
        <v>0</v>
      </c>
      <c r="L105" s="72">
        <v>0</v>
      </c>
      <c r="M105" s="480">
        <v>0</v>
      </c>
      <c r="N105" s="66">
        <v>2</v>
      </c>
      <c r="O105" s="62" t="s">
        <v>153</v>
      </c>
    </row>
    <row r="106" spans="1:15" x14ac:dyDescent="0.25">
      <c r="A106" s="2" t="s">
        <v>150</v>
      </c>
      <c r="B106" s="18">
        <f>SUM(C106:N106)</f>
        <v>7</v>
      </c>
      <c r="C106" s="17">
        <v>3</v>
      </c>
      <c r="D106" s="19">
        <v>2</v>
      </c>
      <c r="E106" s="20">
        <v>0</v>
      </c>
      <c r="F106" s="21">
        <v>0</v>
      </c>
      <c r="G106" s="22">
        <v>0</v>
      </c>
      <c r="H106" s="23">
        <v>0</v>
      </c>
      <c r="I106" s="24">
        <v>0</v>
      </c>
      <c r="J106" s="25">
        <v>0</v>
      </c>
      <c r="K106" s="23">
        <v>0</v>
      </c>
      <c r="L106" s="26">
        <v>0</v>
      </c>
      <c r="M106" s="468">
        <v>0</v>
      </c>
      <c r="N106" s="20">
        <v>2</v>
      </c>
      <c r="O106" s="2" t="s">
        <v>150</v>
      </c>
    </row>
    <row r="107" spans="1:15" x14ac:dyDescent="0.25">
      <c r="A107" s="2" t="s">
        <v>151</v>
      </c>
      <c r="B107" s="16"/>
      <c r="C107" s="17">
        <v>16</v>
      </c>
      <c r="D107" s="19">
        <v>14</v>
      </c>
      <c r="E107" s="20">
        <v>4</v>
      </c>
      <c r="F107" s="21">
        <v>0</v>
      </c>
      <c r="G107" s="22">
        <v>0</v>
      </c>
      <c r="H107" s="23">
        <v>0</v>
      </c>
      <c r="I107" s="24">
        <v>0</v>
      </c>
      <c r="J107" s="25">
        <v>0</v>
      </c>
      <c r="K107" s="23">
        <v>0</v>
      </c>
      <c r="L107" s="26">
        <v>0</v>
      </c>
      <c r="M107" s="468">
        <v>3</v>
      </c>
      <c r="N107" s="20">
        <v>10</v>
      </c>
      <c r="O107" s="2" t="s">
        <v>151</v>
      </c>
    </row>
    <row r="108" spans="1:15" x14ac:dyDescent="0.25">
      <c r="A108" s="2" t="s">
        <v>126</v>
      </c>
      <c r="B108" s="16"/>
      <c r="C108" s="17">
        <v>1963</v>
      </c>
      <c r="D108" s="19">
        <v>1956</v>
      </c>
      <c r="E108" s="20">
        <v>1971</v>
      </c>
      <c r="F108" s="21"/>
      <c r="G108" s="22"/>
      <c r="H108" s="23"/>
      <c r="I108" s="24"/>
      <c r="J108" s="25"/>
      <c r="K108" s="23"/>
      <c r="L108" s="26"/>
      <c r="M108" s="468" t="s">
        <v>99</v>
      </c>
      <c r="N108" s="20">
        <v>1969</v>
      </c>
      <c r="O108" s="2" t="s">
        <v>126</v>
      </c>
    </row>
    <row r="109" spans="1:15" x14ac:dyDescent="0.25">
      <c r="A109" s="2" t="s">
        <v>152</v>
      </c>
      <c r="B109" s="16"/>
      <c r="C109" s="17">
        <v>0</v>
      </c>
      <c r="D109" s="19">
        <v>0</v>
      </c>
      <c r="E109" s="20">
        <v>0</v>
      </c>
      <c r="F109" s="21">
        <v>0</v>
      </c>
      <c r="G109" s="22">
        <v>0</v>
      </c>
      <c r="H109" s="23">
        <v>0</v>
      </c>
      <c r="I109" s="24">
        <v>0</v>
      </c>
      <c r="J109" s="25">
        <v>0</v>
      </c>
      <c r="K109" s="23">
        <v>0</v>
      </c>
      <c r="L109" s="26">
        <v>0</v>
      </c>
      <c r="M109" s="468">
        <v>0</v>
      </c>
      <c r="N109" s="20">
        <v>0</v>
      </c>
      <c r="O109" s="2" t="s">
        <v>152</v>
      </c>
    </row>
    <row r="110" spans="1:15" x14ac:dyDescent="0.25">
      <c r="A110" s="2" t="s">
        <v>126</v>
      </c>
      <c r="B110" s="16"/>
      <c r="C110" s="17">
        <v>2015</v>
      </c>
      <c r="D110" s="19">
        <v>2016</v>
      </c>
      <c r="E110" s="20">
        <v>2017</v>
      </c>
      <c r="F110" s="21"/>
      <c r="G110" s="22"/>
      <c r="H110" s="23"/>
      <c r="I110" s="24"/>
      <c r="J110" s="25"/>
      <c r="K110" s="23"/>
      <c r="L110" s="26"/>
      <c r="M110" s="468" t="s">
        <v>99</v>
      </c>
      <c r="N110" s="20">
        <v>2015</v>
      </c>
      <c r="O110" s="2" t="s">
        <v>126</v>
      </c>
    </row>
    <row r="111" spans="1:15" x14ac:dyDescent="0.25">
      <c r="A111" s="15" t="s">
        <v>337</v>
      </c>
      <c r="B111" s="16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468"/>
      <c r="N111" s="15"/>
      <c r="O111" s="15" t="s">
        <v>338</v>
      </c>
    </row>
    <row r="112" spans="1:15" x14ac:dyDescent="0.25">
      <c r="A112" s="279" t="s">
        <v>339</v>
      </c>
      <c r="B112" s="280">
        <f>SUM(C112:N112)</f>
        <v>105.32</v>
      </c>
      <c r="C112" s="281">
        <v>0</v>
      </c>
      <c r="D112" s="282">
        <v>0</v>
      </c>
      <c r="E112" s="283">
        <v>1</v>
      </c>
      <c r="F112" s="284">
        <v>1</v>
      </c>
      <c r="G112" s="285">
        <v>10.5</v>
      </c>
      <c r="H112" s="286">
        <v>19.63</v>
      </c>
      <c r="I112" s="287">
        <v>25.88</v>
      </c>
      <c r="J112" s="288">
        <v>26.75</v>
      </c>
      <c r="K112" s="286">
        <v>16.690000000000001</v>
      </c>
      <c r="L112" s="289">
        <v>3.75</v>
      </c>
      <c r="M112" s="474">
        <v>0.12</v>
      </c>
      <c r="N112" s="283">
        <v>0</v>
      </c>
      <c r="O112" s="279" t="s">
        <v>339</v>
      </c>
    </row>
    <row r="113" spans="1:15" x14ac:dyDescent="0.25">
      <c r="A113" s="291" t="s">
        <v>340</v>
      </c>
      <c r="B113" s="269">
        <f>SUM(C113:N113)</f>
        <v>109.94</v>
      </c>
      <c r="C113" s="292">
        <v>0</v>
      </c>
      <c r="D113" s="293">
        <v>0</v>
      </c>
      <c r="E113" s="294">
        <v>1</v>
      </c>
      <c r="F113" s="295">
        <v>5.62</v>
      </c>
      <c r="G113" s="296">
        <v>10.5</v>
      </c>
      <c r="H113" s="297">
        <v>19.63</v>
      </c>
      <c r="I113" s="298">
        <v>25.88</v>
      </c>
      <c r="J113" s="299">
        <v>26.75</v>
      </c>
      <c r="K113" s="297">
        <v>16.690000000000001</v>
      </c>
      <c r="L113" s="300">
        <v>3.75</v>
      </c>
      <c r="M113" s="467">
        <v>0.12</v>
      </c>
      <c r="N113" s="294">
        <v>0</v>
      </c>
      <c r="O113" s="291" t="s">
        <v>340</v>
      </c>
    </row>
    <row r="114" spans="1:15" x14ac:dyDescent="0.25">
      <c r="A114" s="2" t="s">
        <v>341</v>
      </c>
      <c r="B114" s="18">
        <v>123</v>
      </c>
      <c r="C114" s="17">
        <v>0</v>
      </c>
      <c r="D114" s="19">
        <v>0</v>
      </c>
      <c r="E114" s="20">
        <v>6</v>
      </c>
      <c r="F114" s="21">
        <v>16</v>
      </c>
      <c r="G114" s="22">
        <v>21</v>
      </c>
      <c r="H114" s="23">
        <v>25</v>
      </c>
      <c r="I114" s="24">
        <v>31</v>
      </c>
      <c r="J114" s="25">
        <v>31</v>
      </c>
      <c r="K114" s="23">
        <v>29</v>
      </c>
      <c r="L114" s="26">
        <v>11</v>
      </c>
      <c r="M114" s="468">
        <v>1</v>
      </c>
      <c r="N114" s="20">
        <v>0</v>
      </c>
      <c r="O114" s="2" t="s">
        <v>341</v>
      </c>
    </row>
    <row r="115" spans="1:15" x14ac:dyDescent="0.25">
      <c r="A115" s="2" t="s">
        <v>86</v>
      </c>
      <c r="B115" s="18">
        <v>2014</v>
      </c>
      <c r="C115" s="17"/>
      <c r="D115" s="19"/>
      <c r="E115" s="20">
        <v>2012</v>
      </c>
      <c r="F115" s="21">
        <v>2011</v>
      </c>
      <c r="G115" s="22">
        <v>2008</v>
      </c>
      <c r="H115" s="23">
        <v>2003</v>
      </c>
      <c r="I115" s="24">
        <v>2010</v>
      </c>
      <c r="J115" s="25">
        <v>2009</v>
      </c>
      <c r="K115" s="23">
        <v>2006</v>
      </c>
      <c r="L115" s="26">
        <v>2005</v>
      </c>
      <c r="M115" s="468">
        <v>2015</v>
      </c>
      <c r="N115" s="20"/>
      <c r="O115" s="2" t="s">
        <v>86</v>
      </c>
    </row>
    <row r="116" spans="1:15" x14ac:dyDescent="0.25">
      <c r="A116" s="2" t="s">
        <v>342</v>
      </c>
      <c r="B116" s="18">
        <v>105</v>
      </c>
      <c r="C116" s="17">
        <v>0</v>
      </c>
      <c r="D116" s="19">
        <v>0</v>
      </c>
      <c r="E116" s="20">
        <v>0</v>
      </c>
      <c r="F116" s="21">
        <v>0</v>
      </c>
      <c r="G116" s="22">
        <v>3</v>
      </c>
      <c r="H116" s="23">
        <v>15</v>
      </c>
      <c r="I116" s="24">
        <v>21</v>
      </c>
      <c r="J116" s="25">
        <v>21</v>
      </c>
      <c r="K116" s="23">
        <v>4</v>
      </c>
      <c r="L116" s="26">
        <v>0</v>
      </c>
      <c r="M116" s="468">
        <v>0</v>
      </c>
      <c r="N116" s="20">
        <v>0</v>
      </c>
      <c r="O116" s="2" t="s">
        <v>342</v>
      </c>
    </row>
    <row r="117" spans="1:15" x14ac:dyDescent="0.25">
      <c r="A117" s="2" t="s">
        <v>86</v>
      </c>
      <c r="B117" s="18">
        <v>2016</v>
      </c>
      <c r="C117" s="17"/>
      <c r="D117" s="19"/>
      <c r="E117" s="20">
        <v>2016</v>
      </c>
      <c r="F117" s="21">
        <v>2012</v>
      </c>
      <c r="G117" s="22">
        <v>2013</v>
      </c>
      <c r="H117" s="23">
        <v>2002</v>
      </c>
      <c r="I117" s="24">
        <v>2004</v>
      </c>
      <c r="J117" s="25">
        <v>2014</v>
      </c>
      <c r="K117" s="23">
        <v>2001</v>
      </c>
      <c r="L117" s="26">
        <v>2016</v>
      </c>
      <c r="M117" s="468">
        <v>2016</v>
      </c>
      <c r="N117" s="20"/>
      <c r="O117" s="2" t="s">
        <v>86</v>
      </c>
    </row>
    <row r="118" spans="1:15" x14ac:dyDescent="0.25">
      <c r="A118" s="2" t="s">
        <v>343</v>
      </c>
      <c r="B118" s="102">
        <v>42824</v>
      </c>
      <c r="C118" s="17"/>
      <c r="D118" s="19"/>
      <c r="E118" s="20"/>
      <c r="F118" s="21"/>
      <c r="G118" s="22"/>
      <c r="H118" s="23"/>
      <c r="I118" s="24"/>
      <c r="J118" s="25"/>
      <c r="K118" s="23"/>
      <c r="L118" s="26"/>
      <c r="M118" s="468"/>
      <c r="N118" s="20"/>
      <c r="O118" s="2"/>
    </row>
    <row r="119" spans="1:15" x14ac:dyDescent="0.25">
      <c r="A119" s="2" t="s">
        <v>344</v>
      </c>
      <c r="B119" s="39">
        <v>41707</v>
      </c>
      <c r="C119" s="17"/>
      <c r="D119" s="19"/>
      <c r="E119" s="20"/>
      <c r="F119" s="21"/>
      <c r="G119" s="22"/>
      <c r="H119" s="23"/>
      <c r="I119" s="24"/>
      <c r="J119" s="25"/>
      <c r="K119" s="23"/>
      <c r="L119" s="26"/>
      <c r="M119" s="468"/>
      <c r="N119" s="20"/>
      <c r="O119" s="2"/>
    </row>
    <row r="120" spans="1:15" x14ac:dyDescent="0.25">
      <c r="A120" s="2" t="s">
        <v>345</v>
      </c>
      <c r="B120" s="39">
        <v>39560</v>
      </c>
      <c r="C120" s="17"/>
      <c r="D120" s="19"/>
      <c r="E120" s="20"/>
      <c r="F120" s="21"/>
      <c r="G120" s="22"/>
      <c r="H120" s="23"/>
      <c r="I120" s="24"/>
      <c r="J120" s="25"/>
      <c r="K120" s="23"/>
      <c r="L120" s="26"/>
      <c r="M120" s="468"/>
      <c r="N120" s="20"/>
      <c r="O120" s="2"/>
    </row>
    <row r="121" spans="1:15" x14ac:dyDescent="0.25">
      <c r="A121" s="2" t="s">
        <v>346</v>
      </c>
      <c r="B121" s="102"/>
      <c r="C121" s="17"/>
      <c r="D121" s="19"/>
      <c r="E121" s="20"/>
      <c r="F121" s="21"/>
      <c r="G121" s="22"/>
      <c r="H121" s="23"/>
      <c r="I121" s="24"/>
      <c r="J121" s="25"/>
      <c r="K121" s="23"/>
      <c r="L121" s="26"/>
      <c r="M121" s="468"/>
      <c r="N121" s="20"/>
      <c r="O121" s="2"/>
    </row>
    <row r="122" spans="1:15" x14ac:dyDescent="0.25">
      <c r="A122" s="2" t="s">
        <v>347</v>
      </c>
      <c r="B122" s="39">
        <v>39348</v>
      </c>
      <c r="C122" s="17"/>
      <c r="D122" s="19"/>
      <c r="E122" s="20"/>
      <c r="F122" s="21"/>
      <c r="G122" s="22"/>
      <c r="H122" s="23"/>
      <c r="I122" s="24"/>
      <c r="J122" s="25"/>
      <c r="K122" s="23"/>
      <c r="L122" s="26"/>
      <c r="M122" s="468"/>
      <c r="N122" s="20"/>
      <c r="O122" s="2"/>
    </row>
    <row r="123" spans="1:15" x14ac:dyDescent="0.25">
      <c r="A123" s="103" t="s">
        <v>348</v>
      </c>
      <c r="B123" s="104">
        <v>41944</v>
      </c>
      <c r="C123" s="105"/>
      <c r="D123" s="106"/>
      <c r="E123" s="107"/>
      <c r="F123" s="108"/>
      <c r="G123" s="109"/>
      <c r="H123" s="110"/>
      <c r="I123" s="111"/>
      <c r="J123" s="112"/>
      <c r="K123" s="110"/>
      <c r="L123" s="113"/>
      <c r="M123" s="479"/>
      <c r="N123" s="107"/>
      <c r="O123" s="103"/>
    </row>
    <row r="124" spans="1:15" x14ac:dyDescent="0.25">
      <c r="A124" s="15" t="s">
        <v>154</v>
      </c>
      <c r="B124" s="16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468"/>
      <c r="N124" s="15"/>
      <c r="O124" s="15" t="s">
        <v>154</v>
      </c>
    </row>
    <row r="125" spans="1:15" x14ac:dyDescent="0.25">
      <c r="A125" s="279" t="s">
        <v>155</v>
      </c>
      <c r="B125" s="280">
        <f>SUM(C125:N125)</f>
        <v>34.06</v>
      </c>
      <c r="C125" s="281">
        <v>0</v>
      </c>
      <c r="D125" s="282">
        <v>0</v>
      </c>
      <c r="E125" s="283">
        <v>0</v>
      </c>
      <c r="F125" s="284">
        <v>1</v>
      </c>
      <c r="G125" s="285">
        <v>2.75</v>
      </c>
      <c r="H125" s="286">
        <v>5.63</v>
      </c>
      <c r="I125" s="287">
        <v>10.94</v>
      </c>
      <c r="J125" s="288">
        <v>9.56</v>
      </c>
      <c r="K125" s="286">
        <v>3.93</v>
      </c>
      <c r="L125" s="289">
        <v>0.25</v>
      </c>
      <c r="M125" s="474">
        <v>0</v>
      </c>
      <c r="N125" s="283">
        <v>0</v>
      </c>
      <c r="O125" s="279" t="s">
        <v>155</v>
      </c>
    </row>
    <row r="126" spans="1:15" x14ac:dyDescent="0.25">
      <c r="A126" s="291" t="s">
        <v>156</v>
      </c>
      <c r="B126" s="269">
        <f>SUM(C126:N126)</f>
        <v>33.880000000000003</v>
      </c>
      <c r="C126" s="292">
        <v>0</v>
      </c>
      <c r="D126" s="293">
        <v>0</v>
      </c>
      <c r="E126" s="294">
        <v>0</v>
      </c>
      <c r="F126" s="295">
        <v>0.82</v>
      </c>
      <c r="G126" s="296">
        <v>2.75</v>
      </c>
      <c r="H126" s="297">
        <v>5.63</v>
      </c>
      <c r="I126" s="298">
        <v>10.94</v>
      </c>
      <c r="J126" s="299">
        <v>9.56</v>
      </c>
      <c r="K126" s="297">
        <v>3.93</v>
      </c>
      <c r="L126" s="300">
        <v>0.25</v>
      </c>
      <c r="M126" s="467">
        <v>0</v>
      </c>
      <c r="N126" s="294">
        <v>0</v>
      </c>
      <c r="O126" s="291" t="s">
        <v>156</v>
      </c>
    </row>
    <row r="127" spans="1:15" x14ac:dyDescent="0.25">
      <c r="A127" s="2" t="s">
        <v>157</v>
      </c>
      <c r="B127" s="18">
        <v>47</v>
      </c>
      <c r="C127" s="17">
        <v>0</v>
      </c>
      <c r="D127" s="19">
        <v>0</v>
      </c>
      <c r="E127" s="20">
        <v>0</v>
      </c>
      <c r="F127" s="21">
        <v>6</v>
      </c>
      <c r="G127" s="22">
        <v>7</v>
      </c>
      <c r="H127" s="23">
        <v>11</v>
      </c>
      <c r="I127" s="24">
        <v>26</v>
      </c>
      <c r="J127" s="25">
        <v>16</v>
      </c>
      <c r="K127" s="23">
        <v>9</v>
      </c>
      <c r="L127" s="26">
        <v>3</v>
      </c>
      <c r="M127" s="468">
        <v>0</v>
      </c>
      <c r="N127" s="20">
        <v>0</v>
      </c>
      <c r="O127" s="2" t="s">
        <v>157</v>
      </c>
    </row>
    <row r="128" spans="1:15" x14ac:dyDescent="0.25">
      <c r="A128" s="2" t="s">
        <v>86</v>
      </c>
      <c r="B128" s="18">
        <v>2006</v>
      </c>
      <c r="C128" s="17"/>
      <c r="D128" s="19"/>
      <c r="E128" s="20"/>
      <c r="F128" s="21">
        <v>2011</v>
      </c>
      <c r="G128" s="22">
        <v>2008</v>
      </c>
      <c r="H128" s="23">
        <v>2010</v>
      </c>
      <c r="I128" s="24">
        <v>2006</v>
      </c>
      <c r="J128" s="25">
        <v>2009</v>
      </c>
      <c r="K128" s="23">
        <v>2006</v>
      </c>
      <c r="L128" s="26">
        <v>2011</v>
      </c>
      <c r="M128" s="468"/>
      <c r="N128" s="20"/>
      <c r="O128" s="2" t="s">
        <v>86</v>
      </c>
    </row>
    <row r="129" spans="1:15" x14ac:dyDescent="0.25">
      <c r="A129" s="2" t="s">
        <v>158</v>
      </c>
      <c r="B129" s="18">
        <v>15</v>
      </c>
      <c r="C129" s="17">
        <v>0</v>
      </c>
      <c r="D129" s="19">
        <v>0</v>
      </c>
      <c r="E129" s="20">
        <v>0</v>
      </c>
      <c r="F129" s="21">
        <v>0</v>
      </c>
      <c r="G129" s="22">
        <v>0</v>
      </c>
      <c r="H129" s="23">
        <v>2</v>
      </c>
      <c r="I129" s="24">
        <v>4</v>
      </c>
      <c r="J129" s="25">
        <v>2</v>
      </c>
      <c r="K129" s="23">
        <v>0</v>
      </c>
      <c r="L129" s="26">
        <v>0</v>
      </c>
      <c r="M129" s="468">
        <v>0</v>
      </c>
      <c r="N129" s="20">
        <v>0</v>
      </c>
      <c r="O129" s="2" t="s">
        <v>158</v>
      </c>
    </row>
    <row r="130" spans="1:15" x14ac:dyDescent="0.25">
      <c r="A130" s="2" t="s">
        <v>86</v>
      </c>
      <c r="B130" s="18">
        <v>2007</v>
      </c>
      <c r="C130" s="17"/>
      <c r="D130" s="19"/>
      <c r="E130" s="20"/>
      <c r="F130" s="21">
        <v>2016</v>
      </c>
      <c r="G130" s="22">
        <v>2015</v>
      </c>
      <c r="H130" s="23">
        <v>2012</v>
      </c>
      <c r="I130" s="24">
        <v>2011</v>
      </c>
      <c r="J130" s="25">
        <v>2006</v>
      </c>
      <c r="K130" s="23">
        <v>2015</v>
      </c>
      <c r="L130" s="26">
        <v>2016</v>
      </c>
      <c r="M130" s="468"/>
      <c r="N130" s="20"/>
      <c r="O130" s="2" t="s">
        <v>86</v>
      </c>
    </row>
    <row r="131" spans="1:15" x14ac:dyDescent="0.25">
      <c r="A131" s="2" t="s">
        <v>159</v>
      </c>
      <c r="B131" s="102">
        <v>42834</v>
      </c>
      <c r="C131" s="17"/>
      <c r="D131" s="19"/>
      <c r="E131" s="20"/>
      <c r="F131" s="21"/>
      <c r="G131" s="22"/>
      <c r="H131" s="23"/>
      <c r="I131" s="24"/>
      <c r="J131" s="25"/>
      <c r="K131" s="23"/>
      <c r="L131" s="26"/>
      <c r="M131" s="468"/>
      <c r="N131" s="20"/>
      <c r="O131" s="2"/>
    </row>
    <row r="132" spans="1:15" x14ac:dyDescent="0.25">
      <c r="A132" s="2" t="s">
        <v>160</v>
      </c>
      <c r="B132" s="39">
        <v>39186</v>
      </c>
      <c r="C132" s="17"/>
      <c r="D132" s="19"/>
      <c r="E132" s="20"/>
      <c r="F132" s="21"/>
      <c r="G132" s="22"/>
      <c r="H132" s="23"/>
      <c r="I132" s="24"/>
      <c r="J132" s="25"/>
      <c r="K132" s="23"/>
      <c r="L132" s="26"/>
      <c r="M132" s="468"/>
      <c r="N132" s="20"/>
      <c r="O132" s="2"/>
    </row>
    <row r="133" spans="1:15" x14ac:dyDescent="0.25">
      <c r="A133" s="2" t="s">
        <v>161</v>
      </c>
      <c r="B133" s="39">
        <v>38876</v>
      </c>
      <c r="C133" s="17"/>
      <c r="D133" s="19"/>
      <c r="E133" s="20"/>
      <c r="F133" s="21"/>
      <c r="G133" s="22"/>
      <c r="H133" s="23"/>
      <c r="I133" s="24"/>
      <c r="J133" s="25"/>
      <c r="K133" s="23"/>
      <c r="L133" s="26"/>
      <c r="M133" s="468"/>
      <c r="N133" s="20"/>
      <c r="O133" s="2"/>
    </row>
    <row r="134" spans="1:15" x14ac:dyDescent="0.25">
      <c r="A134" s="2" t="s">
        <v>162</v>
      </c>
      <c r="B134" s="102"/>
      <c r="C134" s="17"/>
      <c r="D134" s="19"/>
      <c r="E134" s="20"/>
      <c r="F134" s="21"/>
      <c r="G134" s="22"/>
      <c r="H134" s="23"/>
      <c r="I134" s="24"/>
      <c r="J134" s="25"/>
      <c r="K134" s="23"/>
      <c r="L134" s="26"/>
      <c r="M134" s="468"/>
      <c r="N134" s="20"/>
      <c r="O134" s="2"/>
    </row>
    <row r="135" spans="1:15" x14ac:dyDescent="0.25">
      <c r="A135" s="2" t="s">
        <v>163</v>
      </c>
      <c r="B135" s="39">
        <v>39299</v>
      </c>
      <c r="C135" s="17"/>
      <c r="D135" s="19"/>
      <c r="E135" s="20"/>
      <c r="F135" s="21"/>
      <c r="G135" s="22"/>
      <c r="H135" s="23"/>
      <c r="I135" s="24"/>
      <c r="J135" s="25"/>
      <c r="K135" s="23"/>
      <c r="L135" s="26"/>
      <c r="M135" s="468"/>
      <c r="N135" s="20"/>
      <c r="O135" s="2"/>
    </row>
    <row r="136" spans="1:15" ht="15.75" thickBot="1" x14ac:dyDescent="0.3">
      <c r="A136" s="103" t="s">
        <v>164</v>
      </c>
      <c r="B136" s="104">
        <v>37177</v>
      </c>
      <c r="C136" s="105"/>
      <c r="D136" s="106"/>
      <c r="E136" s="107"/>
      <c r="F136" s="108"/>
      <c r="G136" s="109"/>
      <c r="H136" s="110"/>
      <c r="I136" s="111"/>
      <c r="J136" s="112"/>
      <c r="K136" s="110"/>
      <c r="L136" s="113"/>
      <c r="M136" s="479"/>
      <c r="N136" s="107"/>
      <c r="O136" s="103"/>
    </row>
    <row r="137" spans="1:15" ht="15.75" thickTop="1" x14ac:dyDescent="0.25">
      <c r="A137" s="62" t="s">
        <v>386</v>
      </c>
      <c r="B137" s="63">
        <f>SUM(C137:N137)</f>
        <v>22.75</v>
      </c>
      <c r="C137" s="64">
        <v>0</v>
      </c>
      <c r="D137" s="65">
        <v>0</v>
      </c>
      <c r="E137" s="66">
        <v>0</v>
      </c>
      <c r="F137" s="67">
        <v>0</v>
      </c>
      <c r="G137" s="68">
        <v>1.25</v>
      </c>
      <c r="H137" s="69">
        <v>3</v>
      </c>
      <c r="I137" s="70">
        <v>5.5</v>
      </c>
      <c r="J137" s="71">
        <v>8.25</v>
      </c>
      <c r="K137" s="69">
        <v>4.75</v>
      </c>
      <c r="L137" s="72">
        <v>0</v>
      </c>
      <c r="M137" s="480">
        <v>0</v>
      </c>
      <c r="N137" s="66">
        <v>0</v>
      </c>
      <c r="O137" s="62" t="s">
        <v>386</v>
      </c>
    </row>
    <row r="138" spans="1:15" x14ac:dyDescent="0.25">
      <c r="A138" s="115" t="s">
        <v>156</v>
      </c>
      <c r="B138" s="116">
        <f>SUM(C138:N138)</f>
        <v>22.75</v>
      </c>
      <c r="C138" s="117">
        <v>0</v>
      </c>
      <c r="D138" s="118">
        <v>0</v>
      </c>
      <c r="E138" s="119">
        <v>0</v>
      </c>
      <c r="F138" s="120">
        <v>0</v>
      </c>
      <c r="G138" s="121">
        <v>1.25</v>
      </c>
      <c r="H138" s="122">
        <v>3</v>
      </c>
      <c r="I138" s="123">
        <v>5.5</v>
      </c>
      <c r="J138" s="124">
        <v>8.25</v>
      </c>
      <c r="K138" s="122">
        <v>4.75</v>
      </c>
      <c r="L138" s="125">
        <v>0</v>
      </c>
      <c r="M138" s="481">
        <v>0</v>
      </c>
      <c r="N138" s="119">
        <v>0</v>
      </c>
      <c r="O138" s="115" t="s">
        <v>156</v>
      </c>
    </row>
    <row r="139" spans="1:15" x14ac:dyDescent="0.25">
      <c r="A139" s="36" t="s">
        <v>157</v>
      </c>
      <c r="B139" s="141"/>
      <c r="C139" s="142">
        <v>0</v>
      </c>
      <c r="D139" s="143">
        <v>0</v>
      </c>
      <c r="E139" s="144">
        <v>0</v>
      </c>
      <c r="F139" s="145">
        <v>3</v>
      </c>
      <c r="G139" s="146">
        <v>8</v>
      </c>
      <c r="H139" s="147">
        <v>12</v>
      </c>
      <c r="I139" s="148">
        <v>21</v>
      </c>
      <c r="J139" s="149">
        <v>26</v>
      </c>
      <c r="K139" s="147">
        <v>13</v>
      </c>
      <c r="L139" s="150">
        <v>4</v>
      </c>
      <c r="M139" s="482"/>
      <c r="N139" s="144">
        <v>0</v>
      </c>
      <c r="O139" s="36" t="s">
        <v>157</v>
      </c>
    </row>
    <row r="140" spans="1:15" x14ac:dyDescent="0.25">
      <c r="A140" s="36" t="s">
        <v>86</v>
      </c>
      <c r="B140" s="141"/>
      <c r="C140" s="142"/>
      <c r="D140" s="143"/>
      <c r="E140" s="144"/>
      <c r="F140" s="145">
        <v>1945</v>
      </c>
      <c r="G140" s="146">
        <v>1945</v>
      </c>
      <c r="H140" s="147">
        <v>1976</v>
      </c>
      <c r="I140" s="148">
        <v>2006</v>
      </c>
      <c r="J140" s="149">
        <v>1947</v>
      </c>
      <c r="K140" s="147">
        <v>1959</v>
      </c>
      <c r="L140" s="150">
        <v>1959</v>
      </c>
      <c r="M140" s="482"/>
      <c r="N140" s="144"/>
      <c r="O140" s="36" t="s">
        <v>86</v>
      </c>
    </row>
    <row r="141" spans="1:15" x14ac:dyDescent="0.25">
      <c r="A141" s="36" t="s">
        <v>158</v>
      </c>
      <c r="B141" s="141"/>
      <c r="C141" s="142">
        <v>0</v>
      </c>
      <c r="D141" s="143">
        <v>0</v>
      </c>
      <c r="E141" s="144">
        <v>0</v>
      </c>
      <c r="F141" s="145">
        <v>0</v>
      </c>
      <c r="G141" s="146">
        <v>0</v>
      </c>
      <c r="H141" s="147">
        <v>0</v>
      </c>
      <c r="I141" s="148">
        <v>0</v>
      </c>
      <c r="J141" s="149">
        <v>0</v>
      </c>
      <c r="K141" s="147">
        <v>0</v>
      </c>
      <c r="L141" s="150">
        <v>0</v>
      </c>
      <c r="M141" s="482"/>
      <c r="N141" s="144">
        <v>0</v>
      </c>
      <c r="O141" s="36" t="s">
        <v>158</v>
      </c>
    </row>
    <row r="142" spans="1:15" x14ac:dyDescent="0.25">
      <c r="A142" s="152" t="s">
        <v>86</v>
      </c>
      <c r="B142" s="141"/>
      <c r="C142" s="142"/>
      <c r="D142" s="143"/>
      <c r="E142" s="144"/>
      <c r="F142" s="145">
        <v>2007</v>
      </c>
      <c r="G142" s="146">
        <v>2015</v>
      </c>
      <c r="H142" s="147" t="s">
        <v>99</v>
      </c>
      <c r="I142" s="148" t="s">
        <v>99</v>
      </c>
      <c r="J142" s="149">
        <v>2006</v>
      </c>
      <c r="K142" s="147">
        <v>2015</v>
      </c>
      <c r="L142" s="150">
        <v>2015</v>
      </c>
      <c r="M142" s="482"/>
      <c r="N142" s="144"/>
      <c r="O142" s="152" t="s">
        <v>86</v>
      </c>
    </row>
    <row r="143" spans="1:15" x14ac:dyDescent="0.25">
      <c r="A143" s="15" t="s">
        <v>166</v>
      </c>
      <c r="B143" s="16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468"/>
      <c r="N143" s="15"/>
      <c r="O143" s="15" t="s">
        <v>166</v>
      </c>
    </row>
    <row r="144" spans="1:15" x14ac:dyDescent="0.25">
      <c r="A144" s="279" t="s">
        <v>167</v>
      </c>
      <c r="B144" s="280">
        <f>SUM(C144:N144)</f>
        <v>7.3900000000000006</v>
      </c>
      <c r="C144" s="281">
        <v>0</v>
      </c>
      <c r="D144" s="282">
        <v>0</v>
      </c>
      <c r="E144" s="283">
        <v>0</v>
      </c>
      <c r="F144" s="284">
        <v>0</v>
      </c>
      <c r="G144" s="285">
        <v>7.0000000000000007E-2</v>
      </c>
      <c r="H144" s="286">
        <v>1.31</v>
      </c>
      <c r="I144" s="287">
        <v>2.94</v>
      </c>
      <c r="J144" s="288">
        <v>2.5</v>
      </c>
      <c r="K144" s="286">
        <v>0.56999999999999995</v>
      </c>
      <c r="L144" s="289">
        <v>0</v>
      </c>
      <c r="M144" s="474">
        <v>0</v>
      </c>
      <c r="N144" s="283">
        <v>0</v>
      </c>
      <c r="O144" s="279" t="s">
        <v>167</v>
      </c>
    </row>
    <row r="145" spans="1:15" x14ac:dyDescent="0.25">
      <c r="A145" s="291" t="s">
        <v>168</v>
      </c>
      <c r="B145" s="269">
        <f>SUM(C145:N145)</f>
        <v>7.3900000000000006</v>
      </c>
      <c r="C145" s="292">
        <v>0</v>
      </c>
      <c r="D145" s="293">
        <v>0</v>
      </c>
      <c r="E145" s="294">
        <v>0</v>
      </c>
      <c r="F145" s="295">
        <v>0</v>
      </c>
      <c r="G145" s="296">
        <v>7.0000000000000007E-2</v>
      </c>
      <c r="H145" s="297">
        <v>1.31</v>
      </c>
      <c r="I145" s="298">
        <v>2.94</v>
      </c>
      <c r="J145" s="299">
        <v>2.5</v>
      </c>
      <c r="K145" s="297">
        <v>0.56999999999999995</v>
      </c>
      <c r="L145" s="300">
        <v>0</v>
      </c>
      <c r="M145" s="467">
        <v>0</v>
      </c>
      <c r="N145" s="294">
        <v>0</v>
      </c>
      <c r="O145" s="291" t="s">
        <v>168</v>
      </c>
    </row>
    <row r="146" spans="1:15" x14ac:dyDescent="0.25">
      <c r="A146" s="2" t="s">
        <v>169</v>
      </c>
      <c r="B146" s="18">
        <v>16</v>
      </c>
      <c r="C146" s="17">
        <v>0</v>
      </c>
      <c r="D146" s="19">
        <v>0</v>
      </c>
      <c r="E146" s="20">
        <v>0</v>
      </c>
      <c r="F146" s="21">
        <v>0</v>
      </c>
      <c r="G146" s="22">
        <v>1</v>
      </c>
      <c r="H146" s="23">
        <v>4</v>
      </c>
      <c r="I146" s="24">
        <v>13</v>
      </c>
      <c r="J146" s="25">
        <v>10</v>
      </c>
      <c r="K146" s="23">
        <v>2</v>
      </c>
      <c r="L146" s="26">
        <v>0</v>
      </c>
      <c r="M146" s="468">
        <v>0</v>
      </c>
      <c r="N146" s="20">
        <v>0</v>
      </c>
      <c r="O146" s="2" t="s">
        <v>169</v>
      </c>
    </row>
    <row r="147" spans="1:15" x14ac:dyDescent="0.25">
      <c r="A147" s="2" t="s">
        <v>86</v>
      </c>
      <c r="B147" s="18">
        <v>2006</v>
      </c>
      <c r="C147" s="17"/>
      <c r="D147" s="19"/>
      <c r="E147" s="20"/>
      <c r="F147" s="21"/>
      <c r="G147" s="22">
        <v>2005</v>
      </c>
      <c r="H147" s="23">
        <v>2005</v>
      </c>
      <c r="I147" s="24">
        <v>2006</v>
      </c>
      <c r="J147" s="25">
        <v>2003</v>
      </c>
      <c r="K147" s="23">
        <v>2016</v>
      </c>
      <c r="L147" s="26"/>
      <c r="M147" s="468"/>
      <c r="N147" s="20"/>
      <c r="O147" s="2" t="s">
        <v>86</v>
      </c>
    </row>
    <row r="148" spans="1:15" x14ac:dyDescent="0.25">
      <c r="A148" s="2" t="s">
        <v>170</v>
      </c>
      <c r="B148" s="18">
        <v>2</v>
      </c>
      <c r="C148" s="17">
        <v>0</v>
      </c>
      <c r="D148" s="19">
        <v>0</v>
      </c>
      <c r="E148" s="20">
        <v>0</v>
      </c>
      <c r="F148" s="21">
        <v>0</v>
      </c>
      <c r="G148" s="22">
        <v>0</v>
      </c>
      <c r="H148" s="23">
        <v>0</v>
      </c>
      <c r="I148" s="24">
        <v>0</v>
      </c>
      <c r="J148" s="25">
        <v>0</v>
      </c>
      <c r="K148" s="23">
        <v>0</v>
      </c>
      <c r="L148" s="26">
        <v>0</v>
      </c>
      <c r="M148" s="468">
        <v>0</v>
      </c>
      <c r="N148" s="20">
        <v>0</v>
      </c>
      <c r="O148" s="2" t="s">
        <v>170</v>
      </c>
    </row>
    <row r="149" spans="1:15" x14ac:dyDescent="0.25">
      <c r="A149" s="128" t="s">
        <v>86</v>
      </c>
      <c r="B149" s="89">
        <v>2007</v>
      </c>
      <c r="C149" s="90"/>
      <c r="D149" s="91"/>
      <c r="E149" s="92"/>
      <c r="F149" s="93"/>
      <c r="G149" s="94">
        <v>2015</v>
      </c>
      <c r="H149" s="95">
        <v>2016</v>
      </c>
      <c r="I149" s="96">
        <v>2005</v>
      </c>
      <c r="J149" s="97">
        <v>2014</v>
      </c>
      <c r="K149" s="95">
        <v>2015</v>
      </c>
      <c r="L149" s="98"/>
      <c r="M149" s="477"/>
      <c r="N149" s="92"/>
      <c r="O149" s="128" t="s">
        <v>86</v>
      </c>
    </row>
    <row r="150" spans="1:15" x14ac:dyDescent="0.25">
      <c r="A150" s="2" t="s">
        <v>171</v>
      </c>
      <c r="B150" s="102"/>
      <c r="C150" s="17"/>
      <c r="D150" s="19"/>
      <c r="E150" s="20"/>
      <c r="F150" s="21"/>
      <c r="G150" s="22"/>
      <c r="H150" s="23"/>
      <c r="I150" s="24"/>
      <c r="J150" s="25"/>
      <c r="K150" s="23"/>
      <c r="L150" s="26"/>
      <c r="M150" s="468"/>
      <c r="N150" s="20"/>
      <c r="O150" s="2"/>
    </row>
    <row r="151" spans="1:15" x14ac:dyDescent="0.25">
      <c r="A151" s="2" t="s">
        <v>172</v>
      </c>
      <c r="B151" s="39">
        <v>38499</v>
      </c>
      <c r="C151" s="17"/>
      <c r="D151" s="19"/>
      <c r="E151" s="20"/>
      <c r="F151" s="21"/>
      <c r="G151" s="22"/>
      <c r="H151" s="23"/>
      <c r="I151" s="24"/>
      <c r="J151" s="25"/>
      <c r="K151" s="23"/>
      <c r="L151" s="26"/>
      <c r="M151" s="468"/>
      <c r="N151" s="20"/>
      <c r="O151" s="2"/>
    </row>
    <row r="152" spans="1:15" x14ac:dyDescent="0.25">
      <c r="A152" s="2" t="s">
        <v>173</v>
      </c>
      <c r="B152" s="39">
        <v>39657</v>
      </c>
      <c r="C152" s="17"/>
      <c r="D152" s="19"/>
      <c r="E152" s="20"/>
      <c r="F152" s="21"/>
      <c r="G152" s="22"/>
      <c r="H152" s="23"/>
      <c r="I152" s="24"/>
      <c r="J152" s="25"/>
      <c r="K152" s="23"/>
      <c r="L152" s="26"/>
      <c r="M152" s="468"/>
      <c r="N152" s="20"/>
      <c r="O152" s="2"/>
    </row>
    <row r="153" spans="1:15" x14ac:dyDescent="0.25">
      <c r="A153" s="2" t="s">
        <v>174</v>
      </c>
      <c r="B153" s="102"/>
      <c r="C153" s="17"/>
      <c r="D153" s="19"/>
      <c r="E153" s="20"/>
      <c r="F153" s="21"/>
      <c r="G153" s="22"/>
      <c r="H153" s="23"/>
      <c r="I153" s="24"/>
      <c r="J153" s="25"/>
      <c r="K153" s="23"/>
      <c r="L153" s="26"/>
      <c r="M153" s="468"/>
      <c r="N153" s="20"/>
      <c r="O153" s="2"/>
    </row>
    <row r="154" spans="1:15" x14ac:dyDescent="0.25">
      <c r="A154" s="2" t="s">
        <v>175</v>
      </c>
      <c r="B154" s="39">
        <v>40379</v>
      </c>
      <c r="C154" s="17"/>
      <c r="D154" s="19"/>
      <c r="E154" s="20"/>
      <c r="F154" s="21"/>
      <c r="G154" s="22"/>
      <c r="H154" s="23"/>
      <c r="I154" s="24"/>
      <c r="J154" s="25"/>
      <c r="K154" s="23"/>
      <c r="L154" s="26"/>
      <c r="M154" s="468"/>
      <c r="N154" s="20"/>
      <c r="O154" s="2"/>
    </row>
    <row r="155" spans="1:15" ht="15.75" thickBot="1" x14ac:dyDescent="0.3">
      <c r="A155" s="103" t="s">
        <v>176</v>
      </c>
      <c r="B155" s="104">
        <v>37885</v>
      </c>
      <c r="C155" s="105"/>
      <c r="D155" s="106"/>
      <c r="E155" s="107"/>
      <c r="F155" s="108"/>
      <c r="G155" s="109"/>
      <c r="H155" s="110"/>
      <c r="I155" s="111"/>
      <c r="J155" s="112"/>
      <c r="K155" s="110"/>
      <c r="L155" s="113"/>
      <c r="M155" s="479"/>
      <c r="N155" s="107"/>
      <c r="O155" s="103"/>
    </row>
    <row r="156" spans="1:15" ht="15.75" thickTop="1" x14ac:dyDescent="0.25">
      <c r="A156" s="62" t="s">
        <v>177</v>
      </c>
      <c r="B156" s="63">
        <f>SUM(C156:N156)</f>
        <v>3</v>
      </c>
      <c r="C156" s="64">
        <v>0</v>
      </c>
      <c r="D156" s="65">
        <v>0</v>
      </c>
      <c r="E156" s="66">
        <v>0</v>
      </c>
      <c r="F156" s="67">
        <v>0</v>
      </c>
      <c r="G156" s="68">
        <v>0</v>
      </c>
      <c r="H156" s="69">
        <v>1</v>
      </c>
      <c r="I156" s="70">
        <v>1</v>
      </c>
      <c r="J156" s="71">
        <v>1</v>
      </c>
      <c r="K156" s="69">
        <v>0</v>
      </c>
      <c r="L156" s="72">
        <v>0</v>
      </c>
      <c r="M156" s="480">
        <v>0</v>
      </c>
      <c r="N156" s="66">
        <v>0</v>
      </c>
      <c r="O156" s="62" t="s">
        <v>177</v>
      </c>
    </row>
    <row r="157" spans="1:15" x14ac:dyDescent="0.25">
      <c r="A157" s="2" t="s">
        <v>168</v>
      </c>
      <c r="B157" s="18">
        <f>SUM(C157:N157)</f>
        <v>3</v>
      </c>
      <c r="C157" s="17">
        <v>0</v>
      </c>
      <c r="D157" s="19">
        <v>0</v>
      </c>
      <c r="E157" s="20">
        <v>0</v>
      </c>
      <c r="F157" s="21">
        <v>0</v>
      </c>
      <c r="G157" s="22">
        <v>0</v>
      </c>
      <c r="H157" s="23">
        <v>1</v>
      </c>
      <c r="I157" s="24">
        <v>1</v>
      </c>
      <c r="J157" s="25">
        <v>1</v>
      </c>
      <c r="K157" s="23">
        <v>0</v>
      </c>
      <c r="L157" s="26">
        <v>0</v>
      </c>
      <c r="M157" s="468">
        <v>0</v>
      </c>
      <c r="N157" s="20">
        <v>0</v>
      </c>
      <c r="O157" s="2" t="s">
        <v>168</v>
      </c>
    </row>
    <row r="158" spans="1:15" x14ac:dyDescent="0.25">
      <c r="A158" s="2" t="s">
        <v>169</v>
      </c>
      <c r="B158" s="16"/>
      <c r="C158" s="17">
        <v>0</v>
      </c>
      <c r="D158" s="19">
        <v>0</v>
      </c>
      <c r="E158" s="20">
        <v>0</v>
      </c>
      <c r="F158" s="21">
        <v>0</v>
      </c>
      <c r="G158" s="22">
        <v>4</v>
      </c>
      <c r="H158" s="23">
        <v>7</v>
      </c>
      <c r="I158" s="24">
        <v>7</v>
      </c>
      <c r="J158" s="25">
        <v>9</v>
      </c>
      <c r="K158" s="23">
        <v>3</v>
      </c>
      <c r="L158" s="26">
        <v>0</v>
      </c>
      <c r="M158" s="468">
        <v>0</v>
      </c>
      <c r="N158" s="20">
        <v>0</v>
      </c>
      <c r="O158" s="2" t="s">
        <v>169</v>
      </c>
    </row>
    <row r="159" spans="1:15" x14ac:dyDescent="0.25">
      <c r="A159" s="2" t="s">
        <v>86</v>
      </c>
      <c r="B159" s="16"/>
      <c r="C159" s="17"/>
      <c r="D159" s="19"/>
      <c r="E159" s="20"/>
      <c r="F159" s="21"/>
      <c r="G159" s="22">
        <v>1947</v>
      </c>
      <c r="H159" s="23">
        <v>1976</v>
      </c>
      <c r="I159" s="24">
        <v>2006</v>
      </c>
      <c r="J159" s="25">
        <v>1947</v>
      </c>
      <c r="K159" s="23">
        <v>1961</v>
      </c>
      <c r="L159" s="26"/>
      <c r="M159" s="468"/>
      <c r="N159" s="20"/>
      <c r="O159" s="2" t="s">
        <v>86</v>
      </c>
    </row>
    <row r="160" spans="1:15" x14ac:dyDescent="0.25">
      <c r="A160" s="2" t="s">
        <v>170</v>
      </c>
      <c r="B160" s="16"/>
      <c r="C160" s="17">
        <v>0</v>
      </c>
      <c r="D160" s="19">
        <v>0</v>
      </c>
      <c r="E160" s="20">
        <v>0</v>
      </c>
      <c r="F160" s="21">
        <v>0</v>
      </c>
      <c r="G160" s="22">
        <v>0</v>
      </c>
      <c r="H160" s="23">
        <v>0</v>
      </c>
      <c r="I160" s="24">
        <v>0</v>
      </c>
      <c r="J160" s="25">
        <v>0</v>
      </c>
      <c r="K160" s="23">
        <v>0</v>
      </c>
      <c r="L160" s="26">
        <v>0</v>
      </c>
      <c r="M160" s="468">
        <v>0</v>
      </c>
      <c r="N160" s="20">
        <v>0</v>
      </c>
      <c r="O160" s="2" t="s">
        <v>170</v>
      </c>
    </row>
    <row r="161" spans="1:15" x14ac:dyDescent="0.25">
      <c r="A161" s="128" t="s">
        <v>86</v>
      </c>
      <c r="B161" s="16"/>
      <c r="C161" s="17"/>
      <c r="D161" s="19"/>
      <c r="E161" s="20"/>
      <c r="F161" s="21"/>
      <c r="G161" s="22">
        <v>2015</v>
      </c>
      <c r="H161" s="23">
        <v>2015</v>
      </c>
      <c r="I161" s="24">
        <v>2004</v>
      </c>
      <c r="J161" s="25">
        <v>2014</v>
      </c>
      <c r="K161" s="23">
        <v>2015</v>
      </c>
      <c r="L161" s="26"/>
      <c r="M161" s="468"/>
      <c r="N161" s="20"/>
      <c r="O161" s="128" t="s">
        <v>86</v>
      </c>
    </row>
    <row r="162" spans="1:15" x14ac:dyDescent="0.25">
      <c r="A162" s="15" t="s">
        <v>178</v>
      </c>
      <c r="B162" s="16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468"/>
      <c r="N162" s="15"/>
      <c r="O162" s="15" t="s">
        <v>178</v>
      </c>
    </row>
    <row r="163" spans="1:15" x14ac:dyDescent="0.25">
      <c r="A163" s="279" t="s">
        <v>179</v>
      </c>
      <c r="B163" s="280">
        <f>SUM(C163:N163)</f>
        <v>714.47</v>
      </c>
      <c r="C163" s="281">
        <v>53.8</v>
      </c>
      <c r="D163" s="282">
        <v>46</v>
      </c>
      <c r="E163" s="283">
        <v>52.4</v>
      </c>
      <c r="F163" s="284">
        <v>7.4</v>
      </c>
      <c r="G163" s="285">
        <v>61.39</v>
      </c>
      <c r="H163" s="286">
        <v>53.63</v>
      </c>
      <c r="I163" s="287">
        <v>76.03</v>
      </c>
      <c r="J163" s="288">
        <v>86.74</v>
      </c>
      <c r="K163" s="286">
        <v>52.13</v>
      </c>
      <c r="L163" s="289">
        <v>64.95</v>
      </c>
      <c r="M163" s="474">
        <v>81.099999999999994</v>
      </c>
      <c r="N163" s="283">
        <v>78.900000000000006</v>
      </c>
      <c r="O163" s="279" t="s">
        <v>179</v>
      </c>
    </row>
    <row r="164" spans="1:15" x14ac:dyDescent="0.25">
      <c r="A164" s="291" t="s">
        <v>180</v>
      </c>
      <c r="B164" s="269">
        <f>SUM(C164:N164)</f>
        <v>779.32</v>
      </c>
      <c r="C164" s="292">
        <v>63.58</v>
      </c>
      <c r="D164" s="293">
        <v>58.56</v>
      </c>
      <c r="E164" s="294">
        <v>59.27</v>
      </c>
      <c r="F164" s="295">
        <v>43.04</v>
      </c>
      <c r="G164" s="296">
        <v>61.39</v>
      </c>
      <c r="H164" s="297">
        <v>53.63</v>
      </c>
      <c r="I164" s="302">
        <v>76.03</v>
      </c>
      <c r="J164" s="299">
        <v>86.74</v>
      </c>
      <c r="K164" s="297">
        <v>52.13</v>
      </c>
      <c r="L164" s="300">
        <v>64.95</v>
      </c>
      <c r="M164" s="467">
        <v>81.099999999999994</v>
      </c>
      <c r="N164" s="294">
        <v>78.900000000000006</v>
      </c>
      <c r="O164" s="291" t="s">
        <v>180</v>
      </c>
    </row>
    <row r="165" spans="1:15" x14ac:dyDescent="0.25">
      <c r="A165" s="2" t="s">
        <v>28</v>
      </c>
      <c r="B165" s="18">
        <f t="shared" ref="B165:N165" si="10">INT((B163-B164)*10000/B164)/100</f>
        <v>-8.33</v>
      </c>
      <c r="C165" s="17">
        <f t="shared" si="10"/>
        <v>-15.39</v>
      </c>
      <c r="D165" s="19">
        <f t="shared" si="10"/>
        <v>-21.45</v>
      </c>
      <c r="E165" s="20">
        <f t="shared" si="10"/>
        <v>-11.6</v>
      </c>
      <c r="F165" s="21">
        <f t="shared" si="10"/>
        <v>-82.81</v>
      </c>
      <c r="G165" s="22">
        <f t="shared" si="10"/>
        <v>0</v>
      </c>
      <c r="H165" s="23">
        <f t="shared" si="10"/>
        <v>0</v>
      </c>
      <c r="I165" s="24">
        <f t="shared" si="10"/>
        <v>0</v>
      </c>
      <c r="J165" s="25">
        <f t="shared" si="10"/>
        <v>0</v>
      </c>
      <c r="K165" s="23">
        <f t="shared" si="10"/>
        <v>0</v>
      </c>
      <c r="L165" s="26">
        <f t="shared" si="10"/>
        <v>0</v>
      </c>
      <c r="M165" s="468">
        <f t="shared" si="10"/>
        <v>0</v>
      </c>
      <c r="N165" s="20">
        <f t="shared" si="10"/>
        <v>0</v>
      </c>
      <c r="O165" s="2" t="s">
        <v>28</v>
      </c>
    </row>
    <row r="166" spans="1:15" x14ac:dyDescent="0.25">
      <c r="A166" s="2" t="s">
        <v>181</v>
      </c>
      <c r="B166" s="18">
        <v>1180</v>
      </c>
      <c r="C166" s="17">
        <v>102.4</v>
      </c>
      <c r="D166" s="19">
        <v>135.5</v>
      </c>
      <c r="E166" s="20">
        <v>185</v>
      </c>
      <c r="F166" s="21">
        <v>182.5</v>
      </c>
      <c r="G166" s="22">
        <v>128</v>
      </c>
      <c r="H166" s="23">
        <v>107</v>
      </c>
      <c r="I166" s="24">
        <v>144.6</v>
      </c>
      <c r="J166" s="25">
        <v>164.5</v>
      </c>
      <c r="K166" s="23">
        <v>144.5</v>
      </c>
      <c r="L166" s="26">
        <v>162.19999999999999</v>
      </c>
      <c r="M166" s="468">
        <v>175</v>
      </c>
      <c r="N166" s="20">
        <v>130.5</v>
      </c>
      <c r="O166" s="2" t="s">
        <v>181</v>
      </c>
    </row>
    <row r="167" spans="1:15" x14ac:dyDescent="0.25">
      <c r="A167" s="2" t="s">
        <v>86</v>
      </c>
      <c r="B167" s="18">
        <v>2001</v>
      </c>
      <c r="C167" s="17">
        <v>2015</v>
      </c>
      <c r="D167" s="19">
        <v>2002</v>
      </c>
      <c r="E167" s="20">
        <v>2001</v>
      </c>
      <c r="F167" s="21">
        <v>2001</v>
      </c>
      <c r="G167" s="22">
        <v>2006</v>
      </c>
      <c r="H167" s="23">
        <v>2007</v>
      </c>
      <c r="I167" s="24">
        <v>2012</v>
      </c>
      <c r="J167" s="25">
        <v>2002</v>
      </c>
      <c r="K167" s="23">
        <v>2001</v>
      </c>
      <c r="L167" s="26">
        <v>2012</v>
      </c>
      <c r="M167" s="468">
        <v>2002</v>
      </c>
      <c r="N167" s="20">
        <v>2002</v>
      </c>
      <c r="O167" s="2" t="s">
        <v>86</v>
      </c>
    </row>
    <row r="168" spans="1:15" x14ac:dyDescent="0.25">
      <c r="A168" s="2" t="s">
        <v>182</v>
      </c>
      <c r="B168" s="18">
        <v>529</v>
      </c>
      <c r="C168" s="17">
        <v>32</v>
      </c>
      <c r="D168" s="19">
        <v>5.6</v>
      </c>
      <c r="E168" s="20">
        <v>19</v>
      </c>
      <c r="F168" s="21">
        <v>7.4</v>
      </c>
      <c r="G168" s="22">
        <v>9.6</v>
      </c>
      <c r="H168" s="23">
        <v>20.2</v>
      </c>
      <c r="I168" s="24">
        <v>21.4</v>
      </c>
      <c r="J168" s="25">
        <v>9.4</v>
      </c>
      <c r="K168" s="23">
        <v>7</v>
      </c>
      <c r="L168" s="26">
        <v>26.2</v>
      </c>
      <c r="M168" s="468">
        <v>28.2</v>
      </c>
      <c r="N168" s="20">
        <v>19.600000000000001</v>
      </c>
      <c r="O168" s="2" t="s">
        <v>182</v>
      </c>
    </row>
    <row r="169" spans="1:15" ht="15.75" thickBot="1" x14ac:dyDescent="0.3">
      <c r="A169" s="128" t="s">
        <v>86</v>
      </c>
      <c r="B169" s="89">
        <v>2003</v>
      </c>
      <c r="C169" s="90">
        <v>2007</v>
      </c>
      <c r="D169" s="91">
        <v>2012</v>
      </c>
      <c r="E169" s="92">
        <v>2003</v>
      </c>
      <c r="F169" s="93">
        <v>2017</v>
      </c>
      <c r="G169" s="94">
        <v>2011</v>
      </c>
      <c r="H169" s="95">
        <v>2015</v>
      </c>
      <c r="I169" s="96">
        <v>2016</v>
      </c>
      <c r="J169" s="97">
        <v>2009</v>
      </c>
      <c r="K169" s="95">
        <v>2003</v>
      </c>
      <c r="L169" s="98">
        <v>2016</v>
      </c>
      <c r="M169" s="477">
        <v>2011</v>
      </c>
      <c r="N169" s="92">
        <v>2016</v>
      </c>
      <c r="O169" s="128" t="s">
        <v>86</v>
      </c>
    </row>
    <row r="170" spans="1:15" ht="15.75" thickTop="1" x14ac:dyDescent="0.25">
      <c r="A170" s="62" t="s">
        <v>183</v>
      </c>
      <c r="B170" s="63">
        <f>SUM(C170:N170)</f>
        <v>705.90000000000009</v>
      </c>
      <c r="C170" s="64">
        <v>48.9</v>
      </c>
      <c r="D170" s="65">
        <v>50.6</v>
      </c>
      <c r="E170" s="66">
        <v>54.7</v>
      </c>
      <c r="F170" s="67">
        <v>12.8</v>
      </c>
      <c r="G170" s="68">
        <v>55.2</v>
      </c>
      <c r="H170" s="69">
        <v>64.5</v>
      </c>
      <c r="I170" s="70">
        <v>55.1</v>
      </c>
      <c r="J170" s="71">
        <v>66.900000000000006</v>
      </c>
      <c r="K170" s="69">
        <v>75</v>
      </c>
      <c r="L170" s="72">
        <v>71.3</v>
      </c>
      <c r="M170" s="480">
        <v>77.2</v>
      </c>
      <c r="N170" s="66">
        <v>73.7</v>
      </c>
      <c r="O170" s="62" t="s">
        <v>183</v>
      </c>
    </row>
    <row r="171" spans="1:15" x14ac:dyDescent="0.25">
      <c r="A171" s="2" t="s">
        <v>184</v>
      </c>
      <c r="B171" s="18">
        <v>748</v>
      </c>
      <c r="C171" s="17">
        <v>60</v>
      </c>
      <c r="D171" s="19">
        <v>49.4</v>
      </c>
      <c r="E171" s="20">
        <v>49.1</v>
      </c>
      <c r="F171" s="21">
        <v>50.6</v>
      </c>
      <c r="G171" s="22">
        <v>55.2</v>
      </c>
      <c r="H171" s="23">
        <v>64.5</v>
      </c>
      <c r="I171" s="24">
        <v>55.1</v>
      </c>
      <c r="J171" s="25">
        <v>66.900000000000006</v>
      </c>
      <c r="K171" s="23">
        <v>75</v>
      </c>
      <c r="L171" s="26">
        <v>71.3</v>
      </c>
      <c r="M171" s="468">
        <v>77.2</v>
      </c>
      <c r="N171" s="20">
        <v>73.7</v>
      </c>
      <c r="O171" s="2" t="s">
        <v>184</v>
      </c>
    </row>
    <row r="172" spans="1:15" x14ac:dyDescent="0.25">
      <c r="A172" s="2" t="s">
        <v>28</v>
      </c>
      <c r="B172" s="18">
        <f t="shared" ref="B172:N172" si="11">INT((B170-B171)*10000/B171)/100</f>
        <v>-5.63</v>
      </c>
      <c r="C172" s="17">
        <f t="shared" si="11"/>
        <v>-18.5</v>
      </c>
      <c r="D172" s="19">
        <f t="shared" si="11"/>
        <v>2.42</v>
      </c>
      <c r="E172" s="20">
        <f t="shared" si="11"/>
        <v>11.4</v>
      </c>
      <c r="F172" s="21">
        <f t="shared" si="11"/>
        <v>-74.709999999999994</v>
      </c>
      <c r="G172" s="22">
        <f t="shared" si="11"/>
        <v>0</v>
      </c>
      <c r="H172" s="23">
        <f t="shared" si="11"/>
        <v>0</v>
      </c>
      <c r="I172" s="24">
        <f t="shared" si="11"/>
        <v>0</v>
      </c>
      <c r="J172" s="25">
        <f t="shared" si="11"/>
        <v>0</v>
      </c>
      <c r="K172" s="23">
        <f t="shared" si="11"/>
        <v>0</v>
      </c>
      <c r="L172" s="26">
        <f t="shared" si="11"/>
        <v>0</v>
      </c>
      <c r="M172" s="468">
        <f t="shared" si="11"/>
        <v>0</v>
      </c>
      <c r="N172" s="20">
        <f t="shared" si="11"/>
        <v>0</v>
      </c>
      <c r="O172" s="2" t="s">
        <v>28</v>
      </c>
    </row>
    <row r="173" spans="1:15" x14ac:dyDescent="0.25">
      <c r="A173" s="2" t="s">
        <v>181</v>
      </c>
      <c r="B173" s="16"/>
      <c r="C173" s="17">
        <v>145</v>
      </c>
      <c r="D173" s="19">
        <v>132</v>
      </c>
      <c r="E173" s="20">
        <v>169</v>
      </c>
      <c r="F173" s="21">
        <v>148</v>
      </c>
      <c r="G173" s="22">
        <v>114</v>
      </c>
      <c r="H173" s="23">
        <v>150</v>
      </c>
      <c r="I173" s="24">
        <v>135.69999999999999</v>
      </c>
      <c r="J173" s="25">
        <v>174</v>
      </c>
      <c r="K173" s="23">
        <v>171</v>
      </c>
      <c r="L173" s="26">
        <v>216</v>
      </c>
      <c r="M173" s="468">
        <v>169</v>
      </c>
      <c r="N173" s="20">
        <v>204</v>
      </c>
      <c r="O173" s="2" t="s">
        <v>181</v>
      </c>
    </row>
    <row r="174" spans="1:15" x14ac:dyDescent="0.25">
      <c r="A174" s="2" t="s">
        <v>86</v>
      </c>
      <c r="B174" s="16"/>
      <c r="C174" s="17">
        <v>1995</v>
      </c>
      <c r="D174" s="19">
        <v>1957</v>
      </c>
      <c r="E174" s="20">
        <v>2001</v>
      </c>
      <c r="F174" s="21">
        <v>2000</v>
      </c>
      <c r="G174" s="22">
        <v>1945</v>
      </c>
      <c r="H174" s="23">
        <v>2003</v>
      </c>
      <c r="I174" s="24">
        <v>2012</v>
      </c>
      <c r="J174" s="25">
        <v>1945</v>
      </c>
      <c r="K174" s="23">
        <v>1958</v>
      </c>
      <c r="L174" s="26">
        <v>2000</v>
      </c>
      <c r="M174" s="468">
        <v>2000</v>
      </c>
      <c r="N174" s="20">
        <v>1965</v>
      </c>
      <c r="O174" s="2" t="s">
        <v>86</v>
      </c>
    </row>
    <row r="175" spans="1:15" x14ac:dyDescent="0.25">
      <c r="A175" s="2" t="s">
        <v>182</v>
      </c>
      <c r="B175" s="16"/>
      <c r="C175" s="17">
        <v>3</v>
      </c>
      <c r="D175" s="19">
        <v>2</v>
      </c>
      <c r="E175" s="20">
        <v>3</v>
      </c>
      <c r="F175" s="21">
        <v>6</v>
      </c>
      <c r="G175" s="22">
        <v>9</v>
      </c>
      <c r="H175" s="23">
        <v>3</v>
      </c>
      <c r="I175" s="24">
        <v>12</v>
      </c>
      <c r="J175" s="25">
        <v>9</v>
      </c>
      <c r="K175" s="23">
        <v>2</v>
      </c>
      <c r="L175" s="26">
        <v>5</v>
      </c>
      <c r="M175" s="468">
        <v>8</v>
      </c>
      <c r="N175" s="20">
        <v>9</v>
      </c>
      <c r="O175" s="2" t="s">
        <v>182</v>
      </c>
    </row>
    <row r="176" spans="1:15" x14ac:dyDescent="0.25">
      <c r="A176" s="128" t="s">
        <v>86</v>
      </c>
      <c r="B176" s="16"/>
      <c r="C176" s="17">
        <v>1997</v>
      </c>
      <c r="D176" s="19">
        <v>1959</v>
      </c>
      <c r="E176" s="20">
        <v>1953</v>
      </c>
      <c r="F176" s="21">
        <v>2007</v>
      </c>
      <c r="G176" s="22">
        <v>1989</v>
      </c>
      <c r="H176" s="23">
        <v>1976</v>
      </c>
      <c r="I176" s="24">
        <v>1982</v>
      </c>
      <c r="J176" s="25">
        <v>1991</v>
      </c>
      <c r="K176" s="23">
        <v>1959</v>
      </c>
      <c r="L176" s="26">
        <v>1969</v>
      </c>
      <c r="M176" s="468">
        <v>1955</v>
      </c>
      <c r="N176" s="20">
        <v>1971</v>
      </c>
      <c r="O176" s="128" t="s">
        <v>86</v>
      </c>
    </row>
    <row r="177" spans="1:15" x14ac:dyDescent="0.25">
      <c r="A177" s="15" t="s">
        <v>185</v>
      </c>
      <c r="B177" s="16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468"/>
      <c r="N177" s="15"/>
      <c r="O177" s="15" t="s">
        <v>185</v>
      </c>
    </row>
    <row r="178" spans="1:15" x14ac:dyDescent="0.25">
      <c r="A178" s="3" t="s">
        <v>186</v>
      </c>
      <c r="B178" s="4">
        <f>SUM(C178:N178)</f>
        <v>1677.65</v>
      </c>
      <c r="C178" s="448">
        <v>68.400000000000006</v>
      </c>
      <c r="D178" s="449">
        <v>46.5</v>
      </c>
      <c r="E178" s="450">
        <v>126</v>
      </c>
      <c r="F178" s="451">
        <v>216.75</v>
      </c>
      <c r="G178" s="452">
        <v>199</v>
      </c>
      <c r="H178" s="453">
        <v>206</v>
      </c>
      <c r="I178" s="454">
        <v>213</v>
      </c>
      <c r="J178" s="455">
        <v>213</v>
      </c>
      <c r="K178" s="453">
        <v>151</v>
      </c>
      <c r="L178" s="456">
        <v>116</v>
      </c>
      <c r="M178" s="483">
        <v>74</v>
      </c>
      <c r="N178" s="450">
        <v>48</v>
      </c>
      <c r="O178" s="3" t="s">
        <v>186</v>
      </c>
    </row>
    <row r="179" spans="1:15" x14ac:dyDescent="0.25">
      <c r="A179" s="2" t="s">
        <v>187</v>
      </c>
      <c r="B179" s="4">
        <f>SUM(C179:N179)</f>
        <v>1645</v>
      </c>
      <c r="C179" s="17">
        <v>68</v>
      </c>
      <c r="D179" s="19">
        <v>80</v>
      </c>
      <c r="E179" s="20">
        <v>115</v>
      </c>
      <c r="F179" s="21">
        <v>162</v>
      </c>
      <c r="G179" s="22">
        <v>199</v>
      </c>
      <c r="H179" s="23">
        <v>206</v>
      </c>
      <c r="I179" s="24">
        <v>213</v>
      </c>
      <c r="J179" s="25">
        <v>213</v>
      </c>
      <c r="K179" s="23">
        <v>151</v>
      </c>
      <c r="L179" s="26">
        <v>116</v>
      </c>
      <c r="M179" s="468">
        <v>74</v>
      </c>
      <c r="N179" s="20">
        <v>48</v>
      </c>
      <c r="O179" s="2" t="s">
        <v>187</v>
      </c>
    </row>
    <row r="180" spans="1:15" x14ac:dyDescent="0.25">
      <c r="A180" s="2" t="s">
        <v>28</v>
      </c>
      <c r="B180" s="18">
        <f t="shared" ref="B180:N180" si="12">INT((B178-B179)*10000/B179)/100</f>
        <v>1.98</v>
      </c>
      <c r="C180" s="17">
        <f t="shared" si="12"/>
        <v>0.57999999999999996</v>
      </c>
      <c r="D180" s="19">
        <f t="shared" si="12"/>
        <v>-41.88</v>
      </c>
      <c r="E180" s="20">
        <f t="shared" si="12"/>
        <v>9.56</v>
      </c>
      <c r="F180" s="21">
        <f t="shared" si="12"/>
        <v>33.79</v>
      </c>
      <c r="G180" s="22">
        <f t="shared" si="12"/>
        <v>0</v>
      </c>
      <c r="H180" s="23">
        <f t="shared" si="12"/>
        <v>0</v>
      </c>
      <c r="I180" s="24">
        <f t="shared" si="12"/>
        <v>0</v>
      </c>
      <c r="J180" s="25">
        <f t="shared" si="12"/>
        <v>0</v>
      </c>
      <c r="K180" s="23">
        <f t="shared" si="12"/>
        <v>0</v>
      </c>
      <c r="L180" s="26">
        <f t="shared" si="12"/>
        <v>0</v>
      </c>
      <c r="M180" s="468">
        <f t="shared" si="12"/>
        <v>0</v>
      </c>
      <c r="N180" s="20">
        <f t="shared" si="12"/>
        <v>0</v>
      </c>
      <c r="O180" s="2" t="s">
        <v>28</v>
      </c>
    </row>
    <row r="181" spans="1:15" x14ac:dyDescent="0.25">
      <c r="A181" s="2" t="s">
        <v>188</v>
      </c>
      <c r="B181" s="18">
        <v>1817.63</v>
      </c>
      <c r="C181" s="17">
        <v>95</v>
      </c>
      <c r="D181" s="19">
        <v>154</v>
      </c>
      <c r="E181" s="20">
        <v>204</v>
      </c>
      <c r="F181" s="21">
        <v>291</v>
      </c>
      <c r="G181" s="22">
        <v>273.39999999999998</v>
      </c>
      <c r="H181" s="23">
        <v>292</v>
      </c>
      <c r="I181" s="24">
        <v>310</v>
      </c>
      <c r="J181" s="25">
        <v>284</v>
      </c>
      <c r="K181" s="23">
        <v>238</v>
      </c>
      <c r="L181" s="26">
        <v>179</v>
      </c>
      <c r="M181" s="468">
        <v>95</v>
      </c>
      <c r="N181" s="20">
        <v>90.3</v>
      </c>
      <c r="O181" s="2" t="s">
        <v>188</v>
      </c>
    </row>
    <row r="182" spans="1:15" x14ac:dyDescent="0.25">
      <c r="A182" s="2" t="s">
        <v>86</v>
      </c>
      <c r="B182" s="18">
        <v>2015</v>
      </c>
      <c r="C182" s="17">
        <v>2005</v>
      </c>
      <c r="D182" s="19">
        <v>2008</v>
      </c>
      <c r="E182" s="20">
        <v>2014</v>
      </c>
      <c r="F182" s="21">
        <v>2007</v>
      </c>
      <c r="G182" s="22">
        <v>2011</v>
      </c>
      <c r="H182" s="23">
        <v>1976</v>
      </c>
      <c r="I182" s="24">
        <v>1990</v>
      </c>
      <c r="J182" s="25">
        <v>1976</v>
      </c>
      <c r="K182" s="23">
        <v>1997</v>
      </c>
      <c r="L182" s="26">
        <v>1965</v>
      </c>
      <c r="M182" s="468">
        <v>2005</v>
      </c>
      <c r="N182" s="20">
        <v>2013</v>
      </c>
      <c r="O182" s="2" t="s">
        <v>86</v>
      </c>
    </row>
    <row r="183" spans="1:15" x14ac:dyDescent="0.25">
      <c r="A183" s="2" t="s">
        <v>189</v>
      </c>
      <c r="B183" s="18">
        <v>1603</v>
      </c>
      <c r="C183" s="17">
        <v>32</v>
      </c>
      <c r="D183" s="19">
        <v>28</v>
      </c>
      <c r="E183" s="20">
        <v>54</v>
      </c>
      <c r="F183" s="21">
        <v>100</v>
      </c>
      <c r="G183" s="22">
        <v>120</v>
      </c>
      <c r="H183" s="23">
        <v>115</v>
      </c>
      <c r="I183" s="24">
        <v>141</v>
      </c>
      <c r="J183" s="25">
        <v>127</v>
      </c>
      <c r="K183" s="23">
        <v>81</v>
      </c>
      <c r="L183" s="26">
        <v>52</v>
      </c>
      <c r="M183" s="468">
        <v>42</v>
      </c>
      <c r="N183" s="20">
        <v>17</v>
      </c>
      <c r="O183" s="2" t="s">
        <v>189</v>
      </c>
    </row>
    <row r="184" spans="1:15" x14ac:dyDescent="0.25">
      <c r="A184" s="2" t="s">
        <v>86</v>
      </c>
      <c r="B184" s="18">
        <v>2002</v>
      </c>
      <c r="C184" s="17">
        <v>1964</v>
      </c>
      <c r="D184" s="19">
        <v>2006</v>
      </c>
      <c r="E184" s="20">
        <v>2001</v>
      </c>
      <c r="F184" s="21">
        <v>1998</v>
      </c>
      <c r="G184" s="22">
        <v>2006</v>
      </c>
      <c r="H184" s="23">
        <v>2007</v>
      </c>
      <c r="I184" s="24">
        <v>1965</v>
      </c>
      <c r="J184" s="25">
        <v>1968</v>
      </c>
      <c r="K184" s="23">
        <v>1984</v>
      </c>
      <c r="L184" s="26">
        <v>1998</v>
      </c>
      <c r="M184" s="468">
        <v>2010</v>
      </c>
      <c r="N184" s="20">
        <v>1988</v>
      </c>
      <c r="O184" s="2" t="s">
        <v>86</v>
      </c>
    </row>
    <row r="185" spans="1:15" x14ac:dyDescent="0.25">
      <c r="A185" s="15" t="s">
        <v>190</v>
      </c>
      <c r="B185" s="16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468"/>
      <c r="N185" s="15"/>
      <c r="O185" s="15" t="s">
        <v>190</v>
      </c>
    </row>
    <row r="186" spans="1:15" x14ac:dyDescent="0.25">
      <c r="A186" s="279" t="s">
        <v>191</v>
      </c>
      <c r="B186" s="280">
        <f>SUM(C186:N186)</f>
        <v>118.19999999999999</v>
      </c>
      <c r="C186" s="281">
        <v>9</v>
      </c>
      <c r="D186" s="282">
        <v>10</v>
      </c>
      <c r="E186" s="283">
        <v>8</v>
      </c>
      <c r="F186" s="284">
        <v>3</v>
      </c>
      <c r="G186" s="285">
        <v>10.57</v>
      </c>
      <c r="H186" s="286">
        <v>8.75</v>
      </c>
      <c r="I186" s="287">
        <v>11.25</v>
      </c>
      <c r="J186" s="288">
        <v>11.18</v>
      </c>
      <c r="K186" s="286">
        <v>8.6300000000000008</v>
      </c>
      <c r="L186" s="289">
        <v>11.44</v>
      </c>
      <c r="M186" s="474">
        <v>13.38</v>
      </c>
      <c r="N186" s="283">
        <v>13</v>
      </c>
      <c r="O186" s="279" t="s">
        <v>191</v>
      </c>
    </row>
    <row r="187" spans="1:15" x14ac:dyDescent="0.25">
      <c r="A187" s="291" t="s">
        <v>192</v>
      </c>
      <c r="B187" s="269">
        <f>SUM(C187:N187)</f>
        <v>130.78</v>
      </c>
      <c r="C187" s="292">
        <v>12.88</v>
      </c>
      <c r="D187" s="293">
        <v>11.13</v>
      </c>
      <c r="E187" s="294">
        <v>10.19</v>
      </c>
      <c r="F187" s="295">
        <v>8.3800000000000008</v>
      </c>
      <c r="G187" s="296">
        <v>10.57</v>
      </c>
      <c r="H187" s="297">
        <v>8.75</v>
      </c>
      <c r="I187" s="298">
        <v>11.25</v>
      </c>
      <c r="J187" s="299">
        <v>11.18</v>
      </c>
      <c r="K187" s="297">
        <v>8.6300000000000008</v>
      </c>
      <c r="L187" s="300">
        <v>11.44</v>
      </c>
      <c r="M187" s="467">
        <v>13.38</v>
      </c>
      <c r="N187" s="294">
        <v>13</v>
      </c>
      <c r="O187" s="291" t="s">
        <v>192</v>
      </c>
    </row>
    <row r="188" spans="1:15" x14ac:dyDescent="0.25">
      <c r="A188" s="2" t="s">
        <v>193</v>
      </c>
      <c r="B188" s="18">
        <v>174</v>
      </c>
      <c r="C188" s="17">
        <v>20</v>
      </c>
      <c r="D188" s="19">
        <v>21</v>
      </c>
      <c r="E188" s="20">
        <v>20</v>
      </c>
      <c r="F188" s="21">
        <v>21</v>
      </c>
      <c r="G188" s="22">
        <v>21</v>
      </c>
      <c r="H188" s="23">
        <v>15</v>
      </c>
      <c r="I188" s="24">
        <v>17</v>
      </c>
      <c r="J188" s="25">
        <v>19</v>
      </c>
      <c r="K188" s="23">
        <v>18</v>
      </c>
      <c r="L188" s="26">
        <v>19</v>
      </c>
      <c r="M188" s="468">
        <v>18</v>
      </c>
      <c r="N188" s="20">
        <v>23</v>
      </c>
      <c r="O188" s="2" t="s">
        <v>193</v>
      </c>
    </row>
    <row r="189" spans="1:15" x14ac:dyDescent="0.25">
      <c r="A189" s="2" t="s">
        <v>86</v>
      </c>
      <c r="B189" s="18">
        <v>2002</v>
      </c>
      <c r="C189" s="17">
        <v>2014</v>
      </c>
      <c r="D189" s="19">
        <v>2002</v>
      </c>
      <c r="E189" s="20">
        <v>2008</v>
      </c>
      <c r="F189" s="21">
        <v>2001</v>
      </c>
      <c r="G189" s="22">
        <v>2002</v>
      </c>
      <c r="H189" s="23">
        <v>2007</v>
      </c>
      <c r="I189" s="24">
        <v>2007</v>
      </c>
      <c r="J189" s="25">
        <v>2014</v>
      </c>
      <c r="K189" s="23">
        <v>2001</v>
      </c>
      <c r="L189" s="26">
        <v>2012</v>
      </c>
      <c r="M189" s="468">
        <v>2009</v>
      </c>
      <c r="N189" s="20">
        <v>2011</v>
      </c>
      <c r="O189" s="2" t="s">
        <v>86</v>
      </c>
    </row>
    <row r="190" spans="1:15" x14ac:dyDescent="0.25">
      <c r="A190" s="2" t="s">
        <v>194</v>
      </c>
      <c r="B190" s="18">
        <v>109</v>
      </c>
      <c r="C190" s="17">
        <v>8</v>
      </c>
      <c r="D190" s="19">
        <v>2</v>
      </c>
      <c r="E190" s="20">
        <v>4</v>
      </c>
      <c r="F190" s="21">
        <v>2</v>
      </c>
      <c r="G190" s="22">
        <v>4</v>
      </c>
      <c r="H190" s="23">
        <v>3</v>
      </c>
      <c r="I190" s="24">
        <v>5</v>
      </c>
      <c r="J190" s="25">
        <v>2</v>
      </c>
      <c r="K190" s="23">
        <v>2</v>
      </c>
      <c r="L190" s="26">
        <v>4</v>
      </c>
      <c r="M190" s="468">
        <v>4</v>
      </c>
      <c r="N190" s="20">
        <v>3</v>
      </c>
      <c r="O190" s="2" t="s">
        <v>194</v>
      </c>
    </row>
    <row r="191" spans="1:15" ht="15.75" thickBot="1" x14ac:dyDescent="0.3">
      <c r="A191" s="128" t="s">
        <v>86</v>
      </c>
      <c r="B191" s="89">
        <v>2009</v>
      </c>
      <c r="C191" s="90">
        <v>2009</v>
      </c>
      <c r="D191" s="91">
        <v>2012</v>
      </c>
      <c r="E191" s="92">
        <v>2012</v>
      </c>
      <c r="F191" s="93">
        <v>2007</v>
      </c>
      <c r="G191" s="94">
        <v>2010</v>
      </c>
      <c r="H191" s="95">
        <v>2015</v>
      </c>
      <c r="I191" s="96">
        <v>2013</v>
      </c>
      <c r="J191" s="97">
        <v>2009</v>
      </c>
      <c r="K191" s="95">
        <v>2003</v>
      </c>
      <c r="L191" s="98">
        <v>2007</v>
      </c>
      <c r="M191" s="477">
        <v>2011</v>
      </c>
      <c r="N191" s="92">
        <v>2010</v>
      </c>
      <c r="O191" s="128" t="s">
        <v>86</v>
      </c>
    </row>
    <row r="192" spans="1:15" ht="15.75" thickTop="1" x14ac:dyDescent="0.25">
      <c r="A192" s="62" t="s">
        <v>195</v>
      </c>
      <c r="B192" s="63">
        <f>SUM(C192:N192)</f>
        <v>118</v>
      </c>
      <c r="C192" s="64">
        <v>8</v>
      </c>
      <c r="D192" s="65">
        <v>11</v>
      </c>
      <c r="E192" s="66">
        <v>11</v>
      </c>
      <c r="F192" s="67">
        <v>4</v>
      </c>
      <c r="G192" s="68">
        <v>10</v>
      </c>
      <c r="H192" s="69">
        <v>10</v>
      </c>
      <c r="I192" s="70">
        <v>9</v>
      </c>
      <c r="J192" s="71">
        <v>10</v>
      </c>
      <c r="K192" s="69">
        <v>11</v>
      </c>
      <c r="L192" s="72">
        <v>10</v>
      </c>
      <c r="M192" s="480">
        <v>12</v>
      </c>
      <c r="N192" s="66">
        <v>12</v>
      </c>
      <c r="O192" s="62" t="s">
        <v>195</v>
      </c>
    </row>
    <row r="193" spans="1:15" x14ac:dyDescent="0.25">
      <c r="A193" s="2" t="s">
        <v>192</v>
      </c>
      <c r="B193" s="18">
        <f>SUM(C193:N193)</f>
        <v>126</v>
      </c>
      <c r="C193" s="17">
        <v>11</v>
      </c>
      <c r="D193" s="19">
        <v>10</v>
      </c>
      <c r="E193" s="20">
        <v>10</v>
      </c>
      <c r="F193" s="21">
        <v>11</v>
      </c>
      <c r="G193" s="22">
        <v>10</v>
      </c>
      <c r="H193" s="23">
        <v>10</v>
      </c>
      <c r="I193" s="24">
        <v>9</v>
      </c>
      <c r="J193" s="25">
        <v>10</v>
      </c>
      <c r="K193" s="23">
        <v>11</v>
      </c>
      <c r="L193" s="26">
        <v>10</v>
      </c>
      <c r="M193" s="468">
        <v>12</v>
      </c>
      <c r="N193" s="20">
        <v>12</v>
      </c>
      <c r="O193" s="2" t="s">
        <v>192</v>
      </c>
    </row>
    <row r="194" spans="1:15" x14ac:dyDescent="0.25">
      <c r="A194" s="2" t="s">
        <v>193</v>
      </c>
      <c r="B194" s="16"/>
      <c r="C194" s="17">
        <v>24</v>
      </c>
      <c r="D194" s="19">
        <v>21</v>
      </c>
      <c r="E194" s="20">
        <v>23</v>
      </c>
      <c r="F194" s="21">
        <v>21</v>
      </c>
      <c r="G194" s="22">
        <v>20</v>
      </c>
      <c r="H194" s="23">
        <v>21</v>
      </c>
      <c r="I194" s="24">
        <v>21</v>
      </c>
      <c r="J194" s="25">
        <v>21</v>
      </c>
      <c r="K194" s="23">
        <v>22</v>
      </c>
      <c r="L194" s="26">
        <v>24</v>
      </c>
      <c r="M194" s="468">
        <v>23</v>
      </c>
      <c r="N194" s="20">
        <v>21</v>
      </c>
      <c r="O194" s="2" t="s">
        <v>193</v>
      </c>
    </row>
    <row r="195" spans="1:15" x14ac:dyDescent="0.25">
      <c r="A195" s="2" t="s">
        <v>86</v>
      </c>
      <c r="B195" s="16"/>
      <c r="C195" s="17">
        <v>1948</v>
      </c>
      <c r="D195" s="19">
        <v>1995</v>
      </c>
      <c r="E195" s="20">
        <v>1979</v>
      </c>
      <c r="F195" s="21">
        <v>2001</v>
      </c>
      <c r="G195" s="22">
        <v>2006</v>
      </c>
      <c r="H195" s="23">
        <v>1991</v>
      </c>
      <c r="I195" s="24">
        <v>1988</v>
      </c>
      <c r="J195" s="25">
        <v>1956</v>
      </c>
      <c r="K195" s="23">
        <v>1950</v>
      </c>
      <c r="L195" s="26">
        <v>1981</v>
      </c>
      <c r="M195" s="468">
        <v>2000</v>
      </c>
      <c r="N195" s="20" t="s">
        <v>99</v>
      </c>
      <c r="O195" s="2" t="s">
        <v>86</v>
      </c>
    </row>
    <row r="196" spans="1:15" x14ac:dyDescent="0.25">
      <c r="A196" s="2" t="s">
        <v>194</v>
      </c>
      <c r="B196" s="16"/>
      <c r="C196" s="17">
        <v>1</v>
      </c>
      <c r="D196" s="19">
        <v>1</v>
      </c>
      <c r="E196" s="20">
        <v>1</v>
      </c>
      <c r="F196" s="21">
        <v>2</v>
      </c>
      <c r="G196" s="22">
        <v>2</v>
      </c>
      <c r="H196" s="23">
        <v>1</v>
      </c>
      <c r="I196" s="24">
        <v>3</v>
      </c>
      <c r="J196" s="25">
        <v>2</v>
      </c>
      <c r="K196" s="23">
        <v>1</v>
      </c>
      <c r="L196" s="26">
        <v>2</v>
      </c>
      <c r="M196" s="468">
        <v>4</v>
      </c>
      <c r="N196" s="20">
        <v>2</v>
      </c>
      <c r="O196" s="2" t="s">
        <v>194</v>
      </c>
    </row>
    <row r="197" spans="1:15" x14ac:dyDescent="0.25">
      <c r="A197" s="128" t="s">
        <v>86</v>
      </c>
      <c r="B197" s="101"/>
      <c r="C197" s="90">
        <v>1997</v>
      </c>
      <c r="D197" s="91">
        <v>1959</v>
      </c>
      <c r="E197" s="92">
        <v>1953</v>
      </c>
      <c r="F197" s="93">
        <v>2007</v>
      </c>
      <c r="G197" s="94">
        <v>1989</v>
      </c>
      <c r="H197" s="95">
        <v>1976</v>
      </c>
      <c r="I197" s="96" t="s">
        <v>99</v>
      </c>
      <c r="J197" s="97">
        <v>1995</v>
      </c>
      <c r="K197" s="95">
        <v>1959</v>
      </c>
      <c r="L197" s="98">
        <v>1969</v>
      </c>
      <c r="M197" s="477" t="s">
        <v>99</v>
      </c>
      <c r="N197" s="92">
        <v>1971</v>
      </c>
      <c r="O197" s="128" t="s">
        <v>86</v>
      </c>
    </row>
    <row r="198" spans="1:15" x14ac:dyDescent="0.25">
      <c r="A198" s="15" t="s">
        <v>196</v>
      </c>
      <c r="B198" s="16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468"/>
      <c r="N198" s="15"/>
      <c r="O198" s="15" t="s">
        <v>196</v>
      </c>
    </row>
    <row r="199" spans="1:15" x14ac:dyDescent="0.25">
      <c r="A199" s="3" t="s">
        <v>197</v>
      </c>
      <c r="B199" s="18">
        <f>MAX(C199:N199)</f>
        <v>16.399999999999999</v>
      </c>
      <c r="C199" s="5">
        <v>16.399999999999999</v>
      </c>
      <c r="D199" s="6">
        <v>7.6</v>
      </c>
      <c r="E199" s="7">
        <v>11.6</v>
      </c>
      <c r="F199" s="8">
        <v>2.4</v>
      </c>
      <c r="G199" s="9"/>
      <c r="H199" s="10"/>
      <c r="I199" s="11"/>
      <c r="J199" s="12"/>
      <c r="K199" s="10"/>
      <c r="L199" s="13"/>
      <c r="M199" s="469"/>
      <c r="N199" s="7"/>
      <c r="O199" s="3" t="s">
        <v>197</v>
      </c>
    </row>
    <row r="200" spans="1:15" x14ac:dyDescent="0.25">
      <c r="A200" s="36" t="s">
        <v>89</v>
      </c>
      <c r="B200" s="39"/>
      <c r="C200" s="40">
        <v>42764</v>
      </c>
      <c r="D200" s="41">
        <v>42773</v>
      </c>
      <c r="E200" s="42">
        <v>42799</v>
      </c>
      <c r="F200" s="43">
        <v>42855</v>
      </c>
      <c r="G200" s="44"/>
      <c r="H200" s="45"/>
      <c r="I200" s="46"/>
      <c r="J200" s="47"/>
      <c r="K200" s="45"/>
      <c r="L200" s="48"/>
      <c r="M200" s="470"/>
      <c r="N200" s="42"/>
      <c r="O200" s="36" t="s">
        <v>89</v>
      </c>
    </row>
    <row r="201" spans="1:15" x14ac:dyDescent="0.25">
      <c r="A201" s="2" t="s">
        <v>198</v>
      </c>
      <c r="B201" s="18">
        <v>65</v>
      </c>
      <c r="C201" s="17">
        <v>25</v>
      </c>
      <c r="D201" s="19">
        <v>24.6</v>
      </c>
      <c r="E201" s="20">
        <v>23.4</v>
      </c>
      <c r="F201" s="21">
        <v>63.5</v>
      </c>
      <c r="G201" s="22">
        <v>50</v>
      </c>
      <c r="H201" s="23">
        <v>32</v>
      </c>
      <c r="I201" s="24">
        <v>48</v>
      </c>
      <c r="J201" s="25">
        <v>65</v>
      </c>
      <c r="K201" s="23">
        <v>32</v>
      </c>
      <c r="L201" s="26">
        <v>39.799999999999997</v>
      </c>
      <c r="M201" s="468">
        <v>45.4</v>
      </c>
      <c r="N201" s="20">
        <v>33.799999999999997</v>
      </c>
      <c r="O201" s="2" t="s">
        <v>198</v>
      </c>
    </row>
    <row r="202" spans="1:15" ht="15.75" thickBot="1" x14ac:dyDescent="0.3">
      <c r="A202" s="128" t="s">
        <v>89</v>
      </c>
      <c r="B202" s="181">
        <v>37494</v>
      </c>
      <c r="C202" s="90" t="s">
        <v>200</v>
      </c>
      <c r="D202" s="183">
        <v>40237</v>
      </c>
      <c r="E202" s="184">
        <v>40973</v>
      </c>
      <c r="F202" s="93" t="s">
        <v>202</v>
      </c>
      <c r="G202" s="186">
        <v>38843</v>
      </c>
      <c r="H202" s="187">
        <v>39210</v>
      </c>
      <c r="I202" s="96" t="s">
        <v>387</v>
      </c>
      <c r="J202" s="189">
        <v>37494</v>
      </c>
      <c r="K202" s="187">
        <v>37500</v>
      </c>
      <c r="L202" s="190">
        <v>41186</v>
      </c>
      <c r="M202" s="484">
        <v>40495</v>
      </c>
      <c r="N202" s="184">
        <v>41265</v>
      </c>
      <c r="O202" s="128" t="s">
        <v>89</v>
      </c>
    </row>
    <row r="203" spans="1:15" ht="15.75" thickTop="1" x14ac:dyDescent="0.25">
      <c r="A203" s="62" t="s">
        <v>206</v>
      </c>
      <c r="B203" s="18">
        <f>MAX(C203:N203)</f>
        <v>20</v>
      </c>
      <c r="C203" s="64">
        <v>20</v>
      </c>
      <c r="D203" s="65">
        <v>10.3</v>
      </c>
      <c r="E203" s="66">
        <v>12.2</v>
      </c>
      <c r="F203" s="67">
        <v>5.4</v>
      </c>
      <c r="G203" s="68"/>
      <c r="H203" s="69"/>
      <c r="I203" s="70"/>
      <c r="J203" s="71"/>
      <c r="K203" s="69"/>
      <c r="L203" s="72"/>
      <c r="M203" s="480"/>
      <c r="N203" s="66"/>
      <c r="O203" s="62" t="s">
        <v>206</v>
      </c>
    </row>
    <row r="204" spans="1:15" x14ac:dyDescent="0.25">
      <c r="A204" s="155" t="s">
        <v>89</v>
      </c>
      <c r="B204" s="228"/>
      <c r="C204" s="157">
        <v>42764</v>
      </c>
      <c r="D204" s="158">
        <v>42793</v>
      </c>
      <c r="E204" s="159">
        <v>42799</v>
      </c>
      <c r="F204" s="160">
        <v>42855</v>
      </c>
      <c r="G204" s="161"/>
      <c r="H204" s="162"/>
      <c r="I204" s="163"/>
      <c r="J204" s="164"/>
      <c r="K204" s="162"/>
      <c r="L204" s="165"/>
      <c r="M204" s="485"/>
      <c r="N204" s="159"/>
      <c r="O204" s="155" t="s">
        <v>89</v>
      </c>
    </row>
    <row r="205" spans="1:15" x14ac:dyDescent="0.25">
      <c r="A205" s="2" t="s">
        <v>198</v>
      </c>
      <c r="B205" s="18">
        <v>101.4</v>
      </c>
      <c r="C205" s="17">
        <v>41.1</v>
      </c>
      <c r="D205" s="19">
        <v>33.4</v>
      </c>
      <c r="E205" s="20">
        <v>31.4</v>
      </c>
      <c r="F205" s="21">
        <v>37.5</v>
      </c>
      <c r="G205" s="22">
        <v>38</v>
      </c>
      <c r="H205" s="23">
        <v>68.099999999999994</v>
      </c>
      <c r="I205" s="24">
        <v>77</v>
      </c>
      <c r="J205" s="25">
        <v>65</v>
      </c>
      <c r="K205" s="23">
        <v>101.4</v>
      </c>
      <c r="L205" s="26">
        <v>53.3</v>
      </c>
      <c r="M205" s="468">
        <v>37.4</v>
      </c>
      <c r="N205" s="20">
        <v>37.6</v>
      </c>
      <c r="O205" s="2" t="s">
        <v>198</v>
      </c>
    </row>
    <row r="206" spans="1:15" x14ac:dyDescent="0.25">
      <c r="A206" s="2" t="s">
        <v>89</v>
      </c>
      <c r="B206" s="39">
        <v>34587</v>
      </c>
      <c r="C206" s="74">
        <v>9135</v>
      </c>
      <c r="D206" s="75">
        <v>37299</v>
      </c>
      <c r="E206" s="76">
        <v>32574</v>
      </c>
      <c r="F206" s="77">
        <v>28582</v>
      </c>
      <c r="G206" s="78">
        <v>34098</v>
      </c>
      <c r="H206" s="79">
        <v>19540</v>
      </c>
      <c r="I206" s="80">
        <v>10049</v>
      </c>
      <c r="J206" s="81">
        <v>37494</v>
      </c>
      <c r="K206" s="79">
        <v>34587</v>
      </c>
      <c r="L206" s="82">
        <v>11973</v>
      </c>
      <c r="M206" s="472">
        <v>23334</v>
      </c>
      <c r="N206" s="76">
        <v>29207</v>
      </c>
      <c r="O206" s="2"/>
    </row>
    <row r="207" spans="1:15" x14ac:dyDescent="0.25">
      <c r="A207" s="15" t="s">
        <v>207</v>
      </c>
      <c r="B207" s="16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468"/>
      <c r="N207" s="15"/>
      <c r="O207" s="15" t="s">
        <v>207</v>
      </c>
    </row>
    <row r="208" spans="1:15" x14ac:dyDescent="0.25">
      <c r="A208" s="279" t="s">
        <v>208</v>
      </c>
      <c r="B208" s="280">
        <f>SUM(C208:N208)</f>
        <v>9.1999999999999993</v>
      </c>
      <c r="C208" s="281">
        <v>3</v>
      </c>
      <c r="D208" s="282">
        <v>1</v>
      </c>
      <c r="E208" s="283">
        <v>1</v>
      </c>
      <c r="F208" s="284">
        <v>2</v>
      </c>
      <c r="G208" s="285">
        <v>0</v>
      </c>
      <c r="H208" s="286">
        <v>0</v>
      </c>
      <c r="I208" s="287">
        <v>0</v>
      </c>
      <c r="J208" s="288">
        <v>0</v>
      </c>
      <c r="K208" s="286">
        <v>0</v>
      </c>
      <c r="L208" s="289">
        <v>7.0000000000000007E-2</v>
      </c>
      <c r="M208" s="474">
        <v>0.38</v>
      </c>
      <c r="N208" s="283">
        <v>1.75</v>
      </c>
      <c r="O208" s="279" t="s">
        <v>208</v>
      </c>
    </row>
    <row r="209" spans="1:15" x14ac:dyDescent="0.25">
      <c r="A209" s="291" t="s">
        <v>209</v>
      </c>
      <c r="B209" s="269">
        <f>SUM(C209:N209)</f>
        <v>11.010000000000002</v>
      </c>
      <c r="C209" s="292">
        <v>2.5</v>
      </c>
      <c r="D209" s="293">
        <v>3.75</v>
      </c>
      <c r="E209" s="294">
        <v>2.31</v>
      </c>
      <c r="F209" s="295">
        <v>0.25</v>
      </c>
      <c r="G209" s="296">
        <v>0</v>
      </c>
      <c r="H209" s="297">
        <v>0</v>
      </c>
      <c r="I209" s="298">
        <v>0</v>
      </c>
      <c r="J209" s="299">
        <v>0</v>
      </c>
      <c r="K209" s="297">
        <v>0</v>
      </c>
      <c r="L209" s="300">
        <v>7.0000000000000007E-2</v>
      </c>
      <c r="M209" s="467">
        <v>0.38</v>
      </c>
      <c r="N209" s="294">
        <v>1.75</v>
      </c>
      <c r="O209" s="291" t="s">
        <v>209</v>
      </c>
    </row>
    <row r="210" spans="1:15" x14ac:dyDescent="0.25">
      <c r="A210" s="2" t="s">
        <v>210</v>
      </c>
      <c r="B210" s="18">
        <v>22</v>
      </c>
      <c r="C210" s="17">
        <v>9</v>
      </c>
      <c r="D210" s="19">
        <v>13</v>
      </c>
      <c r="E210" s="20">
        <v>7</v>
      </c>
      <c r="F210" s="21">
        <v>2</v>
      </c>
      <c r="G210" s="22">
        <v>0</v>
      </c>
      <c r="H210" s="23">
        <v>0</v>
      </c>
      <c r="I210" s="24">
        <v>0</v>
      </c>
      <c r="J210" s="25">
        <v>0</v>
      </c>
      <c r="K210" s="23">
        <v>0</v>
      </c>
      <c r="L210" s="26">
        <v>1</v>
      </c>
      <c r="M210" s="468">
        <v>2</v>
      </c>
      <c r="N210" s="20">
        <v>9</v>
      </c>
      <c r="O210" s="2" t="s">
        <v>210</v>
      </c>
    </row>
    <row r="211" spans="1:15" x14ac:dyDescent="0.25">
      <c r="A211" s="2" t="s">
        <v>86</v>
      </c>
      <c r="B211" s="18">
        <v>2005</v>
      </c>
      <c r="C211" s="17">
        <v>2010</v>
      </c>
      <c r="D211" s="19">
        <v>2010</v>
      </c>
      <c r="E211" s="20">
        <v>2006</v>
      </c>
      <c r="F211" s="21">
        <v>2017</v>
      </c>
      <c r="G211" s="22"/>
      <c r="H211" s="23"/>
      <c r="I211" s="24"/>
      <c r="J211" s="25"/>
      <c r="K211" s="23"/>
      <c r="L211" s="26">
        <v>2012</v>
      </c>
      <c r="M211" s="468">
        <v>2010</v>
      </c>
      <c r="N211" s="20">
        <v>2010</v>
      </c>
      <c r="O211" s="2" t="s">
        <v>86</v>
      </c>
    </row>
    <row r="212" spans="1:15" x14ac:dyDescent="0.25">
      <c r="A212" s="2" t="s">
        <v>211</v>
      </c>
      <c r="B212" s="18">
        <v>0</v>
      </c>
      <c r="C212" s="17">
        <v>0</v>
      </c>
      <c r="D212" s="19">
        <v>0</v>
      </c>
      <c r="E212" s="20">
        <v>0</v>
      </c>
      <c r="F212" s="21">
        <v>0</v>
      </c>
      <c r="G212" s="22">
        <v>0</v>
      </c>
      <c r="H212" s="23">
        <v>0</v>
      </c>
      <c r="I212" s="24">
        <v>0</v>
      </c>
      <c r="J212" s="25">
        <v>0</v>
      </c>
      <c r="K212" s="23">
        <v>0</v>
      </c>
      <c r="L212" s="26">
        <v>0</v>
      </c>
      <c r="M212" s="468">
        <v>0</v>
      </c>
      <c r="N212" s="20">
        <v>0</v>
      </c>
      <c r="O212" s="2" t="s">
        <v>211</v>
      </c>
    </row>
    <row r="213" spans="1:15" x14ac:dyDescent="0.25">
      <c r="A213" s="2" t="s">
        <v>126</v>
      </c>
      <c r="B213" s="18">
        <v>2011</v>
      </c>
      <c r="C213" s="17">
        <v>2014</v>
      </c>
      <c r="D213" s="19">
        <v>2015</v>
      </c>
      <c r="E213" s="20">
        <v>2016</v>
      </c>
      <c r="F213" s="21">
        <v>2015</v>
      </c>
      <c r="G213" s="22"/>
      <c r="H213" s="23"/>
      <c r="I213" s="24"/>
      <c r="J213" s="25"/>
      <c r="K213" s="23"/>
      <c r="L213" s="26">
        <v>2016</v>
      </c>
      <c r="M213" s="468">
        <v>2015</v>
      </c>
      <c r="N213" s="20">
        <v>2016</v>
      </c>
      <c r="O213" s="2" t="s">
        <v>126</v>
      </c>
    </row>
    <row r="214" spans="1:15" x14ac:dyDescent="0.25">
      <c r="A214" s="2" t="s">
        <v>212</v>
      </c>
      <c r="B214" s="18">
        <v>22</v>
      </c>
      <c r="C214" s="17">
        <v>12</v>
      </c>
      <c r="D214" s="19">
        <v>22</v>
      </c>
      <c r="E214" s="20">
        <v>22</v>
      </c>
      <c r="F214" s="21">
        <v>8</v>
      </c>
      <c r="G214" s="22">
        <v>0</v>
      </c>
      <c r="H214" s="23">
        <v>0</v>
      </c>
      <c r="I214" s="24">
        <v>0</v>
      </c>
      <c r="J214" s="25">
        <v>0</v>
      </c>
      <c r="K214" s="23">
        <v>0</v>
      </c>
      <c r="L214" s="26">
        <v>1</v>
      </c>
      <c r="M214" s="468">
        <v>2</v>
      </c>
      <c r="N214" s="20">
        <v>16</v>
      </c>
      <c r="O214" s="2" t="s">
        <v>212</v>
      </c>
    </row>
    <row r="215" spans="1:15" x14ac:dyDescent="0.25">
      <c r="A215" s="50" t="s">
        <v>89</v>
      </c>
      <c r="B215" s="51">
        <v>38407</v>
      </c>
      <c r="C215" s="52">
        <v>41294</v>
      </c>
      <c r="D215" s="53">
        <v>38407</v>
      </c>
      <c r="E215" s="54">
        <v>38413</v>
      </c>
      <c r="F215" s="55">
        <v>39545</v>
      </c>
      <c r="G215" s="56"/>
      <c r="H215" s="57"/>
      <c r="I215" s="58"/>
      <c r="J215" s="59"/>
      <c r="K215" s="57"/>
      <c r="L215" s="60">
        <v>41209</v>
      </c>
      <c r="M215" s="471">
        <v>40510</v>
      </c>
      <c r="N215" s="54">
        <v>40531</v>
      </c>
      <c r="O215" s="50" t="s">
        <v>89</v>
      </c>
    </row>
    <row r="216" spans="1:15" x14ac:dyDescent="0.25">
      <c r="A216" s="2" t="s">
        <v>388</v>
      </c>
      <c r="B216" s="18">
        <f>SUM(C216:N216)</f>
        <v>14</v>
      </c>
      <c r="C216" s="17">
        <v>4</v>
      </c>
      <c r="D216" s="19">
        <v>4</v>
      </c>
      <c r="E216" s="20">
        <v>2</v>
      </c>
      <c r="F216" s="21">
        <v>1</v>
      </c>
      <c r="G216" s="22">
        <v>0</v>
      </c>
      <c r="H216" s="23">
        <v>0</v>
      </c>
      <c r="I216" s="24">
        <v>0</v>
      </c>
      <c r="J216" s="25">
        <v>0</v>
      </c>
      <c r="K216" s="23">
        <v>0</v>
      </c>
      <c r="L216" s="26">
        <v>0</v>
      </c>
      <c r="M216" s="468">
        <v>1</v>
      </c>
      <c r="N216" s="20">
        <v>2</v>
      </c>
      <c r="O216" s="2" t="s">
        <v>388</v>
      </c>
    </row>
    <row r="217" spans="1:15" x14ac:dyDescent="0.25">
      <c r="A217" s="15" t="s">
        <v>214</v>
      </c>
      <c r="B217" s="16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468"/>
      <c r="N217" s="15"/>
      <c r="O217" s="15" t="s">
        <v>214</v>
      </c>
    </row>
    <row r="218" spans="1:15" x14ac:dyDescent="0.25">
      <c r="A218" s="279" t="s">
        <v>215</v>
      </c>
      <c r="B218" s="280">
        <f>SUM(C218:N218)</f>
        <v>20.16</v>
      </c>
      <c r="C218" s="281">
        <v>6</v>
      </c>
      <c r="D218" s="282">
        <v>1</v>
      </c>
      <c r="E218" s="283">
        <v>1</v>
      </c>
      <c r="F218" s="284">
        <v>3</v>
      </c>
      <c r="G218" s="285">
        <v>1.25</v>
      </c>
      <c r="H218" s="286">
        <v>0.56000000000000005</v>
      </c>
      <c r="I218" s="287">
        <v>0.41</v>
      </c>
      <c r="J218" s="288">
        <v>0.63</v>
      </c>
      <c r="K218" s="286">
        <v>1.25</v>
      </c>
      <c r="L218" s="289">
        <v>1.5</v>
      </c>
      <c r="M218" s="474">
        <v>1.81</v>
      </c>
      <c r="N218" s="283">
        <v>1.75</v>
      </c>
      <c r="O218" s="279" t="s">
        <v>215</v>
      </c>
    </row>
    <row r="219" spans="1:15" x14ac:dyDescent="0.25">
      <c r="A219" s="291" t="s">
        <v>216</v>
      </c>
      <c r="B219" s="269">
        <f>SUM(C219:N219)</f>
        <v>13.980000000000002</v>
      </c>
      <c r="C219" s="292">
        <v>1.25</v>
      </c>
      <c r="D219" s="293">
        <v>1.07</v>
      </c>
      <c r="E219" s="294">
        <v>1.31</v>
      </c>
      <c r="F219" s="295">
        <v>1.19</v>
      </c>
      <c r="G219" s="296">
        <v>1.25</v>
      </c>
      <c r="H219" s="297">
        <v>0.56000000000000005</v>
      </c>
      <c r="I219" s="298">
        <v>0.41</v>
      </c>
      <c r="J219" s="299">
        <v>0.63</v>
      </c>
      <c r="K219" s="297">
        <v>1.25</v>
      </c>
      <c r="L219" s="300">
        <v>1.5</v>
      </c>
      <c r="M219" s="467">
        <v>1.81</v>
      </c>
      <c r="N219" s="294">
        <v>1.75</v>
      </c>
      <c r="O219" s="291" t="s">
        <v>216</v>
      </c>
    </row>
    <row r="220" spans="1:15" x14ac:dyDescent="0.25">
      <c r="A220" s="2" t="s">
        <v>217</v>
      </c>
      <c r="B220" s="18">
        <v>25</v>
      </c>
      <c r="C220" s="17">
        <v>6</v>
      </c>
      <c r="D220" s="19">
        <v>3</v>
      </c>
      <c r="E220" s="20">
        <v>5</v>
      </c>
      <c r="F220" s="21">
        <v>4</v>
      </c>
      <c r="G220" s="22">
        <v>4</v>
      </c>
      <c r="H220" s="23">
        <v>3</v>
      </c>
      <c r="I220" s="24">
        <v>1</v>
      </c>
      <c r="J220" s="25">
        <v>3</v>
      </c>
      <c r="K220" s="23">
        <v>3</v>
      </c>
      <c r="L220" s="26">
        <v>6</v>
      </c>
      <c r="M220" s="468">
        <v>11</v>
      </c>
      <c r="N220" s="20">
        <v>4</v>
      </c>
      <c r="O220" s="2" t="s">
        <v>217</v>
      </c>
    </row>
    <row r="221" spans="1:15" x14ac:dyDescent="0.25">
      <c r="A221" s="2" t="s">
        <v>86</v>
      </c>
      <c r="B221" s="18">
        <v>2001</v>
      </c>
      <c r="C221" s="17">
        <v>2017</v>
      </c>
      <c r="D221" s="19">
        <v>2001</v>
      </c>
      <c r="E221" s="20">
        <v>2005</v>
      </c>
      <c r="F221" s="21">
        <v>2010</v>
      </c>
      <c r="G221" s="22">
        <v>2001</v>
      </c>
      <c r="H221" s="23">
        <v>2010</v>
      </c>
      <c r="I221" s="24">
        <v>2006</v>
      </c>
      <c r="J221" s="25">
        <v>2013</v>
      </c>
      <c r="K221" s="23">
        <v>2009</v>
      </c>
      <c r="L221" s="26">
        <v>2016</v>
      </c>
      <c r="M221" s="468">
        <v>2011</v>
      </c>
      <c r="N221" s="20">
        <v>2010</v>
      </c>
      <c r="O221" s="2" t="s">
        <v>86</v>
      </c>
    </row>
    <row r="222" spans="1:15" x14ac:dyDescent="0.25">
      <c r="A222" s="2" t="s">
        <v>218</v>
      </c>
      <c r="B222" s="18">
        <v>6</v>
      </c>
      <c r="C222" s="17">
        <v>0</v>
      </c>
      <c r="D222" s="19">
        <v>0</v>
      </c>
      <c r="E222" s="20">
        <v>0</v>
      </c>
      <c r="F222" s="21">
        <v>0</v>
      </c>
      <c r="G222" s="22">
        <v>0</v>
      </c>
      <c r="H222" s="23">
        <v>0</v>
      </c>
      <c r="I222" s="24">
        <v>0</v>
      </c>
      <c r="J222" s="25">
        <v>0</v>
      </c>
      <c r="K222" s="23">
        <v>0</v>
      </c>
      <c r="L222" s="26">
        <v>0</v>
      </c>
      <c r="M222" s="468">
        <v>0</v>
      </c>
      <c r="N222" s="20">
        <v>1</v>
      </c>
      <c r="O222" s="2" t="s">
        <v>218</v>
      </c>
    </row>
    <row r="223" spans="1:15" ht="15.75" thickBot="1" x14ac:dyDescent="0.3">
      <c r="A223" s="128" t="s">
        <v>86</v>
      </c>
      <c r="B223" s="89">
        <v>2015</v>
      </c>
      <c r="C223" s="90">
        <v>2015</v>
      </c>
      <c r="D223" s="91">
        <v>2014</v>
      </c>
      <c r="E223" s="92">
        <v>2011</v>
      </c>
      <c r="F223" s="93">
        <v>2015</v>
      </c>
      <c r="G223" s="94">
        <v>2002</v>
      </c>
      <c r="H223" s="95">
        <v>2014</v>
      </c>
      <c r="I223" s="96">
        <v>2012</v>
      </c>
      <c r="J223" s="97">
        <v>2014</v>
      </c>
      <c r="K223" s="95">
        <v>2016</v>
      </c>
      <c r="L223" s="98">
        <v>2014</v>
      </c>
      <c r="M223" s="477">
        <v>2008</v>
      </c>
      <c r="N223" s="92">
        <v>2015</v>
      </c>
      <c r="O223" s="128" t="s">
        <v>86</v>
      </c>
    </row>
    <row r="224" spans="1:15" ht="15.75" thickTop="1" x14ac:dyDescent="0.25">
      <c r="A224" s="62" t="s">
        <v>219</v>
      </c>
      <c r="B224" s="63">
        <f>SUM(C224:N224)</f>
        <v>58</v>
      </c>
      <c r="C224" s="64">
        <v>10</v>
      </c>
      <c r="D224" s="65">
        <v>3</v>
      </c>
      <c r="E224" s="66">
        <v>4</v>
      </c>
      <c r="F224" s="67">
        <v>3</v>
      </c>
      <c r="G224" s="68">
        <v>3</v>
      </c>
      <c r="H224" s="69">
        <v>4</v>
      </c>
      <c r="I224" s="70">
        <v>4</v>
      </c>
      <c r="J224" s="219">
        <v>4</v>
      </c>
      <c r="K224" s="69">
        <v>5</v>
      </c>
      <c r="L224" s="72">
        <v>6</v>
      </c>
      <c r="M224" s="480">
        <v>6</v>
      </c>
      <c r="N224" s="66">
        <v>6</v>
      </c>
      <c r="O224" s="62" t="s">
        <v>219</v>
      </c>
    </row>
    <row r="225" spans="1:15" x14ac:dyDescent="0.25">
      <c r="A225" s="2" t="s">
        <v>220</v>
      </c>
      <c r="B225" s="18">
        <f>SUM(C225:N225)</f>
        <v>58</v>
      </c>
      <c r="C225" s="17">
        <v>5</v>
      </c>
      <c r="D225" s="19">
        <v>6</v>
      </c>
      <c r="E225" s="20">
        <v>5</v>
      </c>
      <c r="F225" s="21">
        <v>4</v>
      </c>
      <c r="G225" s="22">
        <v>3</v>
      </c>
      <c r="H225" s="23">
        <v>4</v>
      </c>
      <c r="I225" s="24">
        <v>4</v>
      </c>
      <c r="J225" s="25">
        <v>4</v>
      </c>
      <c r="K225" s="23">
        <v>5</v>
      </c>
      <c r="L225" s="26">
        <v>6</v>
      </c>
      <c r="M225" s="468">
        <v>6</v>
      </c>
      <c r="N225" s="20">
        <v>6</v>
      </c>
      <c r="O225" s="2" t="s">
        <v>220</v>
      </c>
    </row>
    <row r="226" spans="1:15" x14ac:dyDescent="0.25">
      <c r="A226" s="15" t="s">
        <v>221</v>
      </c>
      <c r="B226" s="16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468"/>
      <c r="N226" s="15"/>
      <c r="O226" s="15" t="s">
        <v>221</v>
      </c>
    </row>
    <row r="227" spans="1:15" x14ac:dyDescent="0.25">
      <c r="A227" s="3" t="s">
        <v>222</v>
      </c>
      <c r="B227" s="4">
        <f>MAX(C227:N227)</f>
        <v>72.400000000000006</v>
      </c>
      <c r="C227" s="5">
        <v>54.7</v>
      </c>
      <c r="D227" s="6">
        <v>72.400000000000006</v>
      </c>
      <c r="E227" s="7">
        <v>61.2</v>
      </c>
      <c r="F227" s="8">
        <v>40.200000000000003</v>
      </c>
      <c r="G227" s="229"/>
      <c r="H227" s="10"/>
      <c r="I227" s="11"/>
      <c r="J227" s="230"/>
      <c r="K227" s="10"/>
      <c r="L227" s="13"/>
      <c r="M227" s="469"/>
      <c r="N227" s="7"/>
      <c r="O227" s="3" t="s">
        <v>222</v>
      </c>
    </row>
    <row r="228" spans="1:15" x14ac:dyDescent="0.25">
      <c r="A228" s="36" t="s">
        <v>223</v>
      </c>
      <c r="B228" s="18">
        <v>77.400000000000006</v>
      </c>
      <c r="C228" s="17">
        <v>77.400000000000006</v>
      </c>
      <c r="D228" s="19">
        <v>72.400000000000006</v>
      </c>
      <c r="E228" s="20">
        <v>79.2</v>
      </c>
      <c r="F228" s="21">
        <v>53.1</v>
      </c>
      <c r="G228" s="177">
        <v>70.2</v>
      </c>
      <c r="H228" s="23">
        <v>56.88</v>
      </c>
      <c r="I228" s="24">
        <v>48.6</v>
      </c>
      <c r="J228" s="221">
        <v>44.28</v>
      </c>
      <c r="K228" s="23">
        <v>51.5</v>
      </c>
      <c r="L228" s="300">
        <v>48.6</v>
      </c>
      <c r="M228" s="468">
        <v>82.1</v>
      </c>
      <c r="N228" s="222">
        <v>64.099999999999994</v>
      </c>
      <c r="O228" s="36" t="s">
        <v>223</v>
      </c>
    </row>
    <row r="229" spans="1:15" ht="15.75" thickBot="1" x14ac:dyDescent="0.3">
      <c r="A229" s="178" t="s">
        <v>89</v>
      </c>
      <c r="B229" s="51">
        <v>39100</v>
      </c>
      <c r="C229" s="52">
        <v>39100</v>
      </c>
      <c r="D229" s="53">
        <v>42789</v>
      </c>
      <c r="E229" s="54">
        <v>39145</v>
      </c>
      <c r="F229" s="55">
        <v>42466</v>
      </c>
      <c r="G229" s="56">
        <v>38857</v>
      </c>
      <c r="H229" s="57">
        <v>39252</v>
      </c>
      <c r="I229" s="58">
        <v>39996</v>
      </c>
      <c r="J229" s="59">
        <v>38946</v>
      </c>
      <c r="K229" s="57">
        <v>40060</v>
      </c>
      <c r="L229" s="60">
        <v>41575</v>
      </c>
      <c r="M229" s="471">
        <v>42694</v>
      </c>
      <c r="N229" s="54">
        <v>39081</v>
      </c>
      <c r="O229" s="178" t="s">
        <v>86</v>
      </c>
    </row>
    <row r="230" spans="1:15" ht="15.75" thickTop="1" x14ac:dyDescent="0.25">
      <c r="A230" s="62" t="s">
        <v>224</v>
      </c>
      <c r="B230" s="63">
        <f>MAX(C230:N230)</f>
        <v>108</v>
      </c>
      <c r="C230" s="64">
        <v>108</v>
      </c>
      <c r="D230" s="65">
        <v>105.1</v>
      </c>
      <c r="E230" s="66">
        <v>93.6</v>
      </c>
      <c r="F230" s="67">
        <v>64.8</v>
      </c>
      <c r="G230" s="68"/>
      <c r="H230" s="69"/>
      <c r="I230" s="70"/>
      <c r="J230" s="71"/>
      <c r="K230" s="69"/>
      <c r="L230" s="72"/>
      <c r="M230" s="480"/>
      <c r="N230" s="66"/>
      <c r="O230" s="62" t="s">
        <v>224</v>
      </c>
    </row>
    <row r="231" spans="1:15" x14ac:dyDescent="0.25">
      <c r="A231" s="36" t="s">
        <v>223</v>
      </c>
      <c r="B231" s="18">
        <v>180</v>
      </c>
      <c r="C231" s="17">
        <v>151</v>
      </c>
      <c r="D231" s="19">
        <v>151</v>
      </c>
      <c r="E231" s="20">
        <v>126</v>
      </c>
      <c r="F231" s="21">
        <v>180</v>
      </c>
      <c r="G231" s="22">
        <v>133</v>
      </c>
      <c r="H231" s="23">
        <v>108</v>
      </c>
      <c r="I231" s="24">
        <v>94</v>
      </c>
      <c r="J231" s="25">
        <v>108</v>
      </c>
      <c r="K231" s="23">
        <v>96.5</v>
      </c>
      <c r="L231" s="26">
        <v>180</v>
      </c>
      <c r="M231" s="468">
        <v>122</v>
      </c>
      <c r="N231" s="20">
        <v>148</v>
      </c>
      <c r="O231" s="36" t="s">
        <v>223</v>
      </c>
    </row>
    <row r="232" spans="1:15" x14ac:dyDescent="0.25">
      <c r="A232" s="36" t="s">
        <v>86</v>
      </c>
      <c r="B232" s="18">
        <v>1949</v>
      </c>
      <c r="C232" s="17">
        <v>1966</v>
      </c>
      <c r="D232" s="19">
        <v>1990</v>
      </c>
      <c r="E232" s="20">
        <v>1984</v>
      </c>
      <c r="F232" s="21">
        <v>1949</v>
      </c>
      <c r="G232" s="22">
        <v>1949</v>
      </c>
      <c r="H232" s="23">
        <v>1993</v>
      </c>
      <c r="I232" s="336">
        <v>1983</v>
      </c>
      <c r="J232" s="25">
        <v>1949</v>
      </c>
      <c r="K232" s="23">
        <v>2012</v>
      </c>
      <c r="L232" s="26">
        <v>1949</v>
      </c>
      <c r="M232" s="468" t="s">
        <v>99</v>
      </c>
      <c r="N232" s="20">
        <v>2004</v>
      </c>
      <c r="O232" s="36" t="s">
        <v>86</v>
      </c>
    </row>
    <row r="233" spans="1:15" x14ac:dyDescent="0.25">
      <c r="A233" s="16" t="s">
        <v>225</v>
      </c>
      <c r="B233" s="16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468"/>
      <c r="N233" s="15"/>
      <c r="O233" s="16" t="s">
        <v>225</v>
      </c>
    </row>
    <row r="234" spans="1:15" x14ac:dyDescent="0.25">
      <c r="A234" s="279" t="s">
        <v>389</v>
      </c>
      <c r="B234" s="280">
        <f>SUM(C234:N234)</f>
        <v>32.99</v>
      </c>
      <c r="C234" s="281">
        <v>1.5</v>
      </c>
      <c r="D234" s="282">
        <v>3.5</v>
      </c>
      <c r="E234" s="283">
        <v>0</v>
      </c>
      <c r="F234" s="284">
        <v>7</v>
      </c>
      <c r="G234" s="285">
        <v>4.22</v>
      </c>
      <c r="H234" s="286">
        <v>4.12</v>
      </c>
      <c r="I234" s="287">
        <v>2</v>
      </c>
      <c r="J234" s="288">
        <v>1.69</v>
      </c>
      <c r="K234" s="286">
        <v>2.31</v>
      </c>
      <c r="L234" s="289">
        <v>2.16</v>
      </c>
      <c r="M234" s="474">
        <v>2.27</v>
      </c>
      <c r="N234" s="283">
        <v>2.2200000000000002</v>
      </c>
      <c r="O234" s="279" t="s">
        <v>389</v>
      </c>
    </row>
    <row r="235" spans="1:15" x14ac:dyDescent="0.25">
      <c r="A235" s="303" t="s">
        <v>227</v>
      </c>
      <c r="B235" s="269">
        <f>SUM(C235:N235)</f>
        <v>34.580000000000005</v>
      </c>
      <c r="C235" s="292">
        <v>1.72</v>
      </c>
      <c r="D235" s="293">
        <v>3.1</v>
      </c>
      <c r="E235" s="294">
        <v>4.12</v>
      </c>
      <c r="F235" s="295">
        <v>4.6500000000000004</v>
      </c>
      <c r="G235" s="296">
        <v>4.22</v>
      </c>
      <c r="H235" s="297">
        <v>4.12</v>
      </c>
      <c r="I235" s="298">
        <v>2</v>
      </c>
      <c r="J235" s="299">
        <v>1.69</v>
      </c>
      <c r="K235" s="297">
        <v>2.31</v>
      </c>
      <c r="L235" s="300">
        <v>2.16</v>
      </c>
      <c r="M235" s="467">
        <v>2.27</v>
      </c>
      <c r="N235" s="294">
        <v>2.2200000000000002</v>
      </c>
      <c r="O235" s="303" t="s">
        <v>227</v>
      </c>
    </row>
    <row r="236" spans="1:15" x14ac:dyDescent="0.25">
      <c r="A236" s="36" t="s">
        <v>228</v>
      </c>
      <c r="B236" s="18" t="s">
        <v>499</v>
      </c>
      <c r="C236" s="304" t="s">
        <v>500</v>
      </c>
      <c r="D236" s="32" t="s">
        <v>406</v>
      </c>
      <c r="E236" s="33" t="s">
        <v>766</v>
      </c>
      <c r="F236" s="34" t="s">
        <v>502</v>
      </c>
      <c r="G236" s="22" t="s">
        <v>503</v>
      </c>
      <c r="H236" s="23" t="s">
        <v>736</v>
      </c>
      <c r="I236" s="24" t="s">
        <v>523</v>
      </c>
      <c r="J236" s="85" t="s">
        <v>723</v>
      </c>
      <c r="K236" s="271" t="s">
        <v>444</v>
      </c>
      <c r="L236" s="37" t="s">
        <v>505</v>
      </c>
      <c r="M236" s="486" t="s">
        <v>726</v>
      </c>
      <c r="N236" s="33" t="s">
        <v>500</v>
      </c>
      <c r="O236" s="36" t="s">
        <v>228</v>
      </c>
    </row>
    <row r="237" spans="1:15" ht="15.75" thickBot="1" x14ac:dyDescent="0.3">
      <c r="A237" s="152" t="s">
        <v>239</v>
      </c>
      <c r="B237" s="89" t="s">
        <v>240</v>
      </c>
      <c r="C237" s="90" t="s">
        <v>764</v>
      </c>
      <c r="D237" s="91" t="s">
        <v>730</v>
      </c>
      <c r="E237" s="92" t="s">
        <v>774</v>
      </c>
      <c r="F237" s="93" t="s">
        <v>354</v>
      </c>
      <c r="G237" s="94" t="s">
        <v>244</v>
      </c>
      <c r="H237" s="95" t="s">
        <v>244</v>
      </c>
      <c r="I237" s="96" t="s">
        <v>764</v>
      </c>
      <c r="J237" s="273" t="s">
        <v>730</v>
      </c>
      <c r="K237" s="318" t="s">
        <v>524</v>
      </c>
      <c r="L237" s="98" t="s">
        <v>353</v>
      </c>
      <c r="M237" s="477" t="s">
        <v>730</v>
      </c>
      <c r="N237" s="92" t="s">
        <v>764</v>
      </c>
      <c r="O237" s="152" t="s">
        <v>239</v>
      </c>
    </row>
    <row r="238" spans="1:15" ht="15.75" thickTop="1" x14ac:dyDescent="0.25">
      <c r="A238" s="305" t="s">
        <v>396</v>
      </c>
      <c r="B238" s="154">
        <f>SUM(C238:N238)</f>
        <v>7.5699999999999994</v>
      </c>
      <c r="C238" s="306">
        <v>0.5</v>
      </c>
      <c r="D238" s="307">
        <v>0.5</v>
      </c>
      <c r="E238" s="308">
        <v>0.5</v>
      </c>
      <c r="F238" s="309">
        <v>0</v>
      </c>
      <c r="G238" s="310">
        <v>1.25</v>
      </c>
      <c r="H238" s="311">
        <v>0.75</v>
      </c>
      <c r="I238" s="137">
        <v>0.22</v>
      </c>
      <c r="J238" s="313">
        <v>0.94</v>
      </c>
      <c r="K238" s="311">
        <v>0.94</v>
      </c>
      <c r="L238" s="314">
        <v>0.5</v>
      </c>
      <c r="M238" s="466">
        <v>0.22</v>
      </c>
      <c r="N238" s="308">
        <v>1.25</v>
      </c>
      <c r="O238" s="305" t="s">
        <v>396</v>
      </c>
    </row>
    <row r="239" spans="1:15" x14ac:dyDescent="0.25">
      <c r="A239" s="303" t="s">
        <v>248</v>
      </c>
      <c r="B239" s="269">
        <f>SUM(C239:N239)</f>
        <v>13.49</v>
      </c>
      <c r="C239" s="292">
        <v>0.66</v>
      </c>
      <c r="D239" s="293">
        <v>1.57</v>
      </c>
      <c r="E239" s="294">
        <v>2.44</v>
      </c>
      <c r="F239" s="295">
        <v>2.75</v>
      </c>
      <c r="G239" s="296">
        <v>1.25</v>
      </c>
      <c r="H239" s="297">
        <v>0.75</v>
      </c>
      <c r="I239" s="298">
        <v>0.22</v>
      </c>
      <c r="J239" s="299">
        <v>0.94</v>
      </c>
      <c r="K239" s="297">
        <v>0.94</v>
      </c>
      <c r="L239" s="300">
        <v>0.5</v>
      </c>
      <c r="M239" s="467">
        <v>0.22</v>
      </c>
      <c r="N239" s="294">
        <v>1.25</v>
      </c>
      <c r="O239" s="303" t="s">
        <v>248</v>
      </c>
    </row>
    <row r="240" spans="1:15" x14ac:dyDescent="0.25">
      <c r="A240" s="36" t="s">
        <v>249</v>
      </c>
      <c r="B240" s="18" t="s">
        <v>250</v>
      </c>
      <c r="C240" s="17" t="s">
        <v>251</v>
      </c>
      <c r="D240" s="19" t="s">
        <v>252</v>
      </c>
      <c r="E240" s="20" t="s">
        <v>253</v>
      </c>
      <c r="F240" s="21" t="s">
        <v>254</v>
      </c>
      <c r="G240" s="22" t="s">
        <v>255</v>
      </c>
      <c r="H240" s="23" t="s">
        <v>256</v>
      </c>
      <c r="I240" s="24" t="s">
        <v>257</v>
      </c>
      <c r="J240" s="25" t="s">
        <v>258</v>
      </c>
      <c r="K240" s="23" t="s">
        <v>259</v>
      </c>
      <c r="L240" s="26" t="s">
        <v>260</v>
      </c>
      <c r="M240" s="468" t="s">
        <v>261</v>
      </c>
      <c r="N240" s="20" t="s">
        <v>262</v>
      </c>
      <c r="O240" s="36" t="s">
        <v>249</v>
      </c>
    </row>
    <row r="241" spans="1:15" ht="15.75" thickBot="1" x14ac:dyDescent="0.3">
      <c r="A241" s="152" t="s">
        <v>263</v>
      </c>
      <c r="B241" s="89" t="s">
        <v>507</v>
      </c>
      <c r="C241" s="278" t="s">
        <v>764</v>
      </c>
      <c r="D241" s="316" t="s">
        <v>730</v>
      </c>
      <c r="E241" s="274" t="s">
        <v>540</v>
      </c>
      <c r="F241" s="317" t="s">
        <v>774</v>
      </c>
      <c r="G241" s="277" t="s">
        <v>748</v>
      </c>
      <c r="H241" s="318" t="s">
        <v>764</v>
      </c>
      <c r="I241" s="337" t="s">
        <v>764</v>
      </c>
      <c r="J241" s="273" t="s">
        <v>764</v>
      </c>
      <c r="K241" s="318" t="s">
        <v>764</v>
      </c>
      <c r="L241" s="319" t="s">
        <v>764</v>
      </c>
      <c r="M241" s="487" t="s">
        <v>764</v>
      </c>
      <c r="N241" s="92" t="s">
        <v>764</v>
      </c>
      <c r="O241" s="152" t="s">
        <v>263</v>
      </c>
    </row>
    <row r="242" spans="1:15" ht="15.75" thickTop="1" x14ac:dyDescent="0.25">
      <c r="A242" s="305" t="s">
        <v>399</v>
      </c>
      <c r="B242" s="154">
        <f>SUM(C242:N242)</f>
        <v>48.669999999999995</v>
      </c>
      <c r="C242" s="306">
        <v>10</v>
      </c>
      <c r="D242" s="307">
        <v>5</v>
      </c>
      <c r="E242" s="308">
        <v>7</v>
      </c>
      <c r="F242" s="309">
        <v>3.5</v>
      </c>
      <c r="G242" s="310">
        <v>3.41</v>
      </c>
      <c r="H242" s="311">
        <v>2.56</v>
      </c>
      <c r="I242" s="137">
        <v>1.59</v>
      </c>
      <c r="J242" s="313">
        <v>1.47</v>
      </c>
      <c r="K242" s="311">
        <v>2.94</v>
      </c>
      <c r="L242" s="314">
        <v>3.94</v>
      </c>
      <c r="M242" s="466">
        <v>2.94</v>
      </c>
      <c r="N242" s="308">
        <v>4.32</v>
      </c>
      <c r="O242" s="305" t="s">
        <v>357</v>
      </c>
    </row>
    <row r="243" spans="1:15" x14ac:dyDescent="0.25">
      <c r="A243" s="303" t="s">
        <v>269</v>
      </c>
      <c r="B243" s="269">
        <f>SUM(C243:N243)</f>
        <v>38.409999999999997</v>
      </c>
      <c r="C243" s="292">
        <v>3.09</v>
      </c>
      <c r="D243" s="293">
        <v>3.5</v>
      </c>
      <c r="E243" s="294">
        <v>4.47</v>
      </c>
      <c r="F243" s="295">
        <v>4.18</v>
      </c>
      <c r="G243" s="296">
        <v>3.41</v>
      </c>
      <c r="H243" s="297">
        <v>2.56</v>
      </c>
      <c r="I243" s="298">
        <v>1.59</v>
      </c>
      <c r="J243" s="299">
        <v>1.47</v>
      </c>
      <c r="K243" s="297">
        <v>2.94</v>
      </c>
      <c r="L243" s="300">
        <v>3.94</v>
      </c>
      <c r="M243" s="467">
        <v>2.94</v>
      </c>
      <c r="N243" s="294">
        <v>4.32</v>
      </c>
      <c r="O243" s="303" t="s">
        <v>269</v>
      </c>
    </row>
    <row r="244" spans="1:15" x14ac:dyDescent="0.25">
      <c r="A244" s="36" t="s">
        <v>270</v>
      </c>
      <c r="B244" s="18" t="s">
        <v>525</v>
      </c>
      <c r="C244" s="17" t="s">
        <v>425</v>
      </c>
      <c r="D244" s="19" t="s">
        <v>465</v>
      </c>
      <c r="E244" s="33" t="s">
        <v>526</v>
      </c>
      <c r="F244" s="34" t="s">
        <v>527</v>
      </c>
      <c r="G244" s="22" t="s">
        <v>466</v>
      </c>
      <c r="H244" s="23" t="s">
        <v>428</v>
      </c>
      <c r="I244" s="24" t="s">
        <v>428</v>
      </c>
      <c r="J244" s="85" t="s">
        <v>528</v>
      </c>
      <c r="K244" s="23" t="s">
        <v>467</v>
      </c>
      <c r="L244" s="26" t="s">
        <v>276</v>
      </c>
      <c r="M244" s="486" t="s">
        <v>529</v>
      </c>
      <c r="N244" s="33" t="s">
        <v>771</v>
      </c>
      <c r="O244" s="36" t="s">
        <v>270</v>
      </c>
    </row>
    <row r="245" spans="1:15" ht="15.75" thickBot="1" x14ac:dyDescent="0.3">
      <c r="A245" s="152" t="s">
        <v>279</v>
      </c>
      <c r="B245" s="89" t="s">
        <v>744</v>
      </c>
      <c r="C245" s="90" t="s">
        <v>447</v>
      </c>
      <c r="D245" s="91" t="s">
        <v>730</v>
      </c>
      <c r="E245" s="92" t="s">
        <v>732</v>
      </c>
      <c r="F245" s="93" t="s">
        <v>241</v>
      </c>
      <c r="G245" s="94" t="s">
        <v>714</v>
      </c>
      <c r="H245" s="95" t="s">
        <v>510</v>
      </c>
      <c r="I245" s="96" t="s">
        <v>764</v>
      </c>
      <c r="J245" s="273" t="s">
        <v>730</v>
      </c>
      <c r="K245" s="95" t="s">
        <v>245</v>
      </c>
      <c r="L245" s="98" t="s">
        <v>714</v>
      </c>
      <c r="M245" s="477" t="s">
        <v>748</v>
      </c>
      <c r="N245" s="92" t="s">
        <v>524</v>
      </c>
      <c r="O245" s="152" t="s">
        <v>279</v>
      </c>
    </row>
    <row r="246" spans="1:15" ht="15.75" thickTop="1" x14ac:dyDescent="0.25">
      <c r="A246" s="305" t="s">
        <v>402</v>
      </c>
      <c r="B246" s="154">
        <f>SUM(C246:N246)</f>
        <v>39.6</v>
      </c>
      <c r="C246" s="306">
        <v>5</v>
      </c>
      <c r="D246" s="307">
        <v>4.5</v>
      </c>
      <c r="E246" s="308">
        <v>3</v>
      </c>
      <c r="F246" s="309">
        <v>2</v>
      </c>
      <c r="G246" s="310">
        <v>1.97</v>
      </c>
      <c r="H246" s="311">
        <v>2.4700000000000002</v>
      </c>
      <c r="I246" s="137">
        <v>2.59</v>
      </c>
      <c r="J246" s="313">
        <v>2</v>
      </c>
      <c r="K246" s="311">
        <v>3.43</v>
      </c>
      <c r="L246" s="314">
        <v>4.88</v>
      </c>
      <c r="M246" s="466">
        <v>4.66</v>
      </c>
      <c r="N246" s="308">
        <v>3.1</v>
      </c>
      <c r="O246" s="305" t="s">
        <v>402</v>
      </c>
    </row>
    <row r="247" spans="1:15" x14ac:dyDescent="0.25">
      <c r="A247" s="303" t="s">
        <v>282</v>
      </c>
      <c r="B247" s="269">
        <f>SUM(C247:N247)</f>
        <v>38.04</v>
      </c>
      <c r="C247" s="292">
        <v>4</v>
      </c>
      <c r="D247" s="293">
        <v>2.91</v>
      </c>
      <c r="E247" s="294">
        <v>3.22</v>
      </c>
      <c r="F247" s="295">
        <v>2.81</v>
      </c>
      <c r="G247" s="296">
        <v>1.97</v>
      </c>
      <c r="H247" s="297">
        <v>2.4700000000000002</v>
      </c>
      <c r="I247" s="298">
        <v>2.59</v>
      </c>
      <c r="J247" s="299">
        <v>2</v>
      </c>
      <c r="K247" s="297">
        <v>3.43</v>
      </c>
      <c r="L247" s="300">
        <v>4.88</v>
      </c>
      <c r="M247" s="467">
        <v>4.66</v>
      </c>
      <c r="N247" s="294">
        <v>3.1</v>
      </c>
      <c r="O247" s="303" t="s">
        <v>282</v>
      </c>
    </row>
    <row r="248" spans="1:15" x14ac:dyDescent="0.25">
      <c r="A248" s="36" t="s">
        <v>283</v>
      </c>
      <c r="B248" s="18" t="s">
        <v>745</v>
      </c>
      <c r="C248" s="17" t="s">
        <v>429</v>
      </c>
      <c r="D248" s="19" t="s">
        <v>451</v>
      </c>
      <c r="E248" s="20" t="s">
        <v>733</v>
      </c>
      <c r="F248" s="34" t="s">
        <v>735</v>
      </c>
      <c r="G248" s="22" t="s">
        <v>469</v>
      </c>
      <c r="H248" s="23" t="s">
        <v>511</v>
      </c>
      <c r="I248" s="24" t="s">
        <v>722</v>
      </c>
      <c r="J248" s="85" t="s">
        <v>754</v>
      </c>
      <c r="K248" s="23" t="s">
        <v>431</v>
      </c>
      <c r="L248" s="26" t="s">
        <v>427</v>
      </c>
      <c r="M248" s="468" t="s">
        <v>742</v>
      </c>
      <c r="N248" s="20" t="s">
        <v>772</v>
      </c>
      <c r="O248" s="36" t="s">
        <v>283</v>
      </c>
    </row>
    <row r="249" spans="1:15" ht="15.75" thickBot="1" x14ac:dyDescent="0.3">
      <c r="A249" s="152" t="s">
        <v>287</v>
      </c>
      <c r="B249" s="89" t="s">
        <v>288</v>
      </c>
      <c r="C249" s="90" t="s">
        <v>530</v>
      </c>
      <c r="D249" s="91" t="s">
        <v>353</v>
      </c>
      <c r="E249" s="274" t="s">
        <v>486</v>
      </c>
      <c r="F249" s="93" t="s">
        <v>432</v>
      </c>
      <c r="G249" s="94" t="s">
        <v>242</v>
      </c>
      <c r="H249" s="95" t="s">
        <v>464</v>
      </c>
      <c r="I249" s="96" t="s">
        <v>242</v>
      </c>
      <c r="J249" s="97" t="s">
        <v>242</v>
      </c>
      <c r="K249" s="95" t="s">
        <v>246</v>
      </c>
      <c r="L249" s="98" t="s">
        <v>740</v>
      </c>
      <c r="M249" s="477" t="s">
        <v>245</v>
      </c>
      <c r="N249" s="92" t="s">
        <v>245</v>
      </c>
      <c r="O249" s="152" t="s">
        <v>287</v>
      </c>
    </row>
    <row r="250" spans="1:15" ht="15.75" thickTop="1" x14ac:dyDescent="0.25">
      <c r="A250" s="305" t="s">
        <v>404</v>
      </c>
      <c r="B250" s="154">
        <f>SUM(C250:N250)</f>
        <v>40.75</v>
      </c>
      <c r="C250" s="306">
        <v>4</v>
      </c>
      <c r="D250" s="307">
        <v>4</v>
      </c>
      <c r="E250" s="308">
        <v>1</v>
      </c>
      <c r="F250" s="309">
        <v>1</v>
      </c>
      <c r="G250" s="310">
        <v>2.68</v>
      </c>
      <c r="H250" s="311">
        <v>2</v>
      </c>
      <c r="I250" s="137">
        <v>2.0299999999999998</v>
      </c>
      <c r="J250" s="313">
        <v>3.25</v>
      </c>
      <c r="K250" s="311">
        <v>3.94</v>
      </c>
      <c r="L250" s="314">
        <v>5.91</v>
      </c>
      <c r="M250" s="466">
        <v>5.75</v>
      </c>
      <c r="N250" s="308">
        <v>5.19</v>
      </c>
      <c r="O250" s="305" t="s">
        <v>404</v>
      </c>
    </row>
    <row r="251" spans="1:15" x14ac:dyDescent="0.25">
      <c r="A251" s="303" t="s">
        <v>290</v>
      </c>
      <c r="B251" s="269">
        <f>SUM(C251:N251)</f>
        <v>45.7</v>
      </c>
      <c r="C251" s="292">
        <v>5.91</v>
      </c>
      <c r="D251" s="293">
        <v>3.38</v>
      </c>
      <c r="E251" s="294">
        <v>3.13</v>
      </c>
      <c r="F251" s="295">
        <v>2.5299999999999998</v>
      </c>
      <c r="G251" s="296">
        <v>2.68</v>
      </c>
      <c r="H251" s="297">
        <v>2</v>
      </c>
      <c r="I251" s="298">
        <v>2.0299999999999998</v>
      </c>
      <c r="J251" s="299">
        <v>3.25</v>
      </c>
      <c r="K251" s="297">
        <v>3.94</v>
      </c>
      <c r="L251" s="300">
        <v>5.91</v>
      </c>
      <c r="M251" s="467">
        <v>5.75</v>
      </c>
      <c r="N251" s="294">
        <v>5.19</v>
      </c>
      <c r="O251" s="303" t="s">
        <v>290</v>
      </c>
    </row>
    <row r="252" spans="1:15" x14ac:dyDescent="0.25">
      <c r="A252" s="36" t="s">
        <v>291</v>
      </c>
      <c r="B252" s="18" t="s">
        <v>746</v>
      </c>
      <c r="C252" s="17" t="s">
        <v>467</v>
      </c>
      <c r="D252" s="19" t="s">
        <v>731</v>
      </c>
      <c r="E252" s="33" t="s">
        <v>472</v>
      </c>
      <c r="F252" s="34" t="s">
        <v>487</v>
      </c>
      <c r="G252" s="22" t="s">
        <v>403</v>
      </c>
      <c r="H252" s="23" t="s">
        <v>487</v>
      </c>
      <c r="I252" s="24" t="s">
        <v>453</v>
      </c>
      <c r="J252" s="85" t="s">
        <v>473</v>
      </c>
      <c r="K252" s="271" t="s">
        <v>755</v>
      </c>
      <c r="L252" s="26" t="s">
        <v>741</v>
      </c>
      <c r="M252" s="486" t="s">
        <v>489</v>
      </c>
      <c r="N252" s="20" t="s">
        <v>435</v>
      </c>
      <c r="O252" s="36" t="s">
        <v>291</v>
      </c>
    </row>
    <row r="253" spans="1:15" ht="15.75" thickBot="1" x14ac:dyDescent="0.3">
      <c r="A253" s="152" t="s">
        <v>295</v>
      </c>
      <c r="B253" s="89" t="s">
        <v>296</v>
      </c>
      <c r="C253" s="278" t="s">
        <v>512</v>
      </c>
      <c r="D253" s="91" t="s">
        <v>354</v>
      </c>
      <c r="E253" s="92" t="s">
        <v>767</v>
      </c>
      <c r="F253" s="317" t="s">
        <v>750</v>
      </c>
      <c r="G253" s="94" t="s">
        <v>510</v>
      </c>
      <c r="H253" s="95" t="s">
        <v>242</v>
      </c>
      <c r="I253" s="96" t="s">
        <v>750</v>
      </c>
      <c r="J253" s="97" t="s">
        <v>242</v>
      </c>
      <c r="K253" s="95" t="s">
        <v>243</v>
      </c>
      <c r="L253" s="98" t="s">
        <v>235</v>
      </c>
      <c r="M253" s="477" t="s">
        <v>245</v>
      </c>
      <c r="N253" s="92" t="s">
        <v>245</v>
      </c>
      <c r="O253" s="152" t="s">
        <v>295</v>
      </c>
    </row>
    <row r="254" spans="1:15" ht="15.75" thickTop="1" x14ac:dyDescent="0.25">
      <c r="A254" s="305" t="s">
        <v>410</v>
      </c>
      <c r="B254" s="154">
        <f>SUM(C254:N254)</f>
        <v>59.17</v>
      </c>
      <c r="C254" s="306">
        <v>3.5</v>
      </c>
      <c r="D254" s="307">
        <v>6.5</v>
      </c>
      <c r="E254" s="308">
        <v>12</v>
      </c>
      <c r="F254" s="309">
        <v>7</v>
      </c>
      <c r="G254" s="310">
        <v>2.88</v>
      </c>
      <c r="H254" s="311">
        <v>2.68</v>
      </c>
      <c r="I254" s="137">
        <v>4.22</v>
      </c>
      <c r="J254" s="313">
        <v>4.0999999999999996</v>
      </c>
      <c r="K254" s="311">
        <v>3.47</v>
      </c>
      <c r="L254" s="314">
        <v>4.6900000000000004</v>
      </c>
      <c r="M254" s="466">
        <v>4.0599999999999996</v>
      </c>
      <c r="N254" s="308">
        <v>4.07</v>
      </c>
      <c r="O254" s="305" t="s">
        <v>410</v>
      </c>
    </row>
    <row r="255" spans="1:15" x14ac:dyDescent="0.25">
      <c r="A255" s="303" t="s">
        <v>299</v>
      </c>
      <c r="B255" s="269">
        <f>SUM(C255:N255)</f>
        <v>45.69</v>
      </c>
      <c r="C255" s="292">
        <v>5.41</v>
      </c>
      <c r="D255" s="293">
        <v>4.09</v>
      </c>
      <c r="E255" s="294">
        <v>3.12</v>
      </c>
      <c r="F255" s="295">
        <v>2.9</v>
      </c>
      <c r="G255" s="296">
        <v>2.88</v>
      </c>
      <c r="H255" s="297">
        <v>2.68</v>
      </c>
      <c r="I255" s="298">
        <v>4.22</v>
      </c>
      <c r="J255" s="299">
        <v>4.0999999999999996</v>
      </c>
      <c r="K255" s="297">
        <v>3.47</v>
      </c>
      <c r="L255" s="300">
        <v>4.6900000000000004</v>
      </c>
      <c r="M255" s="467">
        <v>4.0599999999999996</v>
      </c>
      <c r="N255" s="294">
        <v>4.07</v>
      </c>
      <c r="O255" s="303" t="s">
        <v>299</v>
      </c>
    </row>
    <row r="256" spans="1:15" x14ac:dyDescent="0.25">
      <c r="A256" s="36" t="s">
        <v>300</v>
      </c>
      <c r="B256" s="18" t="s">
        <v>301</v>
      </c>
      <c r="C256" s="17" t="s">
        <v>368</v>
      </c>
      <c r="D256" s="19" t="s">
        <v>369</v>
      </c>
      <c r="E256" s="20" t="s">
        <v>775</v>
      </c>
      <c r="F256" s="34" t="s">
        <v>776</v>
      </c>
      <c r="G256" s="22" t="s">
        <v>302</v>
      </c>
      <c r="H256" s="23" t="s">
        <v>252</v>
      </c>
      <c r="I256" s="24" t="s">
        <v>253</v>
      </c>
      <c r="J256" s="25" t="s">
        <v>303</v>
      </c>
      <c r="K256" s="23" t="s">
        <v>392</v>
      </c>
      <c r="L256" s="26" t="s">
        <v>280</v>
      </c>
      <c r="M256" s="468" t="s">
        <v>490</v>
      </c>
      <c r="N256" s="20" t="s">
        <v>755</v>
      </c>
      <c r="O256" s="36" t="s">
        <v>300</v>
      </c>
    </row>
    <row r="257" spans="1:15" ht="15.75" thickBot="1" x14ac:dyDescent="0.3">
      <c r="A257" s="152" t="s">
        <v>305</v>
      </c>
      <c r="B257" s="89" t="s">
        <v>513</v>
      </c>
      <c r="C257" s="278" t="s">
        <v>542</v>
      </c>
      <c r="D257" s="91" t="s">
        <v>715</v>
      </c>
      <c r="E257" s="274" t="s">
        <v>531</v>
      </c>
      <c r="F257" s="93" t="s">
        <v>447</v>
      </c>
      <c r="G257" s="94" t="s">
        <v>464</v>
      </c>
      <c r="H257" s="95" t="s">
        <v>483</v>
      </c>
      <c r="I257" s="96" t="s">
        <v>748</v>
      </c>
      <c r="J257" s="97" t="s">
        <v>243</v>
      </c>
      <c r="K257" s="95" t="s">
        <v>756</v>
      </c>
      <c r="L257" s="98" t="s">
        <v>455</v>
      </c>
      <c r="M257" s="487" t="s">
        <v>510</v>
      </c>
      <c r="N257" s="274" t="s">
        <v>730</v>
      </c>
      <c r="O257" s="152" t="s">
        <v>305</v>
      </c>
    </row>
    <row r="258" spans="1:15" ht="15.75" thickTop="1" x14ac:dyDescent="0.25">
      <c r="A258" s="305" t="s">
        <v>414</v>
      </c>
      <c r="B258" s="154">
        <f>SUM(C258:N258)</f>
        <v>100.94</v>
      </c>
      <c r="C258" s="306">
        <v>5</v>
      </c>
      <c r="D258" s="307">
        <v>3</v>
      </c>
      <c r="E258" s="308">
        <v>6.5</v>
      </c>
      <c r="F258" s="309">
        <v>7.5</v>
      </c>
      <c r="G258" s="310">
        <v>11.38</v>
      </c>
      <c r="H258" s="311">
        <v>12.28</v>
      </c>
      <c r="I258" s="137">
        <v>14.31</v>
      </c>
      <c r="J258" s="313">
        <v>12.75</v>
      </c>
      <c r="K258" s="311">
        <v>8.66</v>
      </c>
      <c r="L258" s="314">
        <v>6.31</v>
      </c>
      <c r="M258" s="466">
        <v>5.87</v>
      </c>
      <c r="N258" s="308">
        <v>7.38</v>
      </c>
      <c r="O258" s="305" t="s">
        <v>414</v>
      </c>
    </row>
    <row r="259" spans="1:15" x14ac:dyDescent="0.25">
      <c r="A259" s="303" t="s">
        <v>312</v>
      </c>
      <c r="B259" s="269">
        <f>SUM(C259:N259)</f>
        <v>109.37</v>
      </c>
      <c r="C259" s="292">
        <v>7.03</v>
      </c>
      <c r="D259" s="293">
        <v>7.25</v>
      </c>
      <c r="E259" s="294">
        <v>7.84</v>
      </c>
      <c r="F259" s="295">
        <v>8.31</v>
      </c>
      <c r="G259" s="296">
        <v>11.38</v>
      </c>
      <c r="H259" s="297">
        <v>12.28</v>
      </c>
      <c r="I259" s="298">
        <v>14.31</v>
      </c>
      <c r="J259" s="299">
        <v>12.75</v>
      </c>
      <c r="K259" s="297">
        <v>8.66</v>
      </c>
      <c r="L259" s="300">
        <v>6.31</v>
      </c>
      <c r="M259" s="467">
        <v>5.87</v>
      </c>
      <c r="N259" s="294">
        <v>7.38</v>
      </c>
      <c r="O259" s="303" t="s">
        <v>312</v>
      </c>
    </row>
    <row r="260" spans="1:15" x14ac:dyDescent="0.25">
      <c r="A260" s="36" t="s">
        <v>313</v>
      </c>
      <c r="B260" s="18" t="s">
        <v>761</v>
      </c>
      <c r="C260" s="31" t="s">
        <v>543</v>
      </c>
      <c r="D260" s="19" t="s">
        <v>765</v>
      </c>
      <c r="E260" s="33" t="s">
        <v>734</v>
      </c>
      <c r="F260" s="21" t="s">
        <v>720</v>
      </c>
      <c r="G260" s="22" t="s">
        <v>751</v>
      </c>
      <c r="H260" s="271" t="s">
        <v>534</v>
      </c>
      <c r="I260" s="24" t="s">
        <v>768</v>
      </c>
      <c r="J260" s="85" t="s">
        <v>738</v>
      </c>
      <c r="K260" s="271" t="s">
        <v>518</v>
      </c>
      <c r="L260" s="26" t="s">
        <v>724</v>
      </c>
      <c r="M260" s="486" t="s">
        <v>760</v>
      </c>
      <c r="N260" s="33" t="s">
        <v>536</v>
      </c>
      <c r="O260" s="36" t="s">
        <v>313</v>
      </c>
    </row>
    <row r="261" spans="1:15" ht="15.75" thickBot="1" x14ac:dyDescent="0.3">
      <c r="A261" s="152" t="s">
        <v>320</v>
      </c>
      <c r="B261" s="89" t="s">
        <v>321</v>
      </c>
      <c r="C261" s="278" t="s">
        <v>491</v>
      </c>
      <c r="D261" s="91" t="s">
        <v>235</v>
      </c>
      <c r="E261" s="92" t="s">
        <v>230</v>
      </c>
      <c r="F261" s="93" t="s">
        <v>232</v>
      </c>
      <c r="G261" s="94" t="s">
        <v>479</v>
      </c>
      <c r="H261" s="95" t="s">
        <v>319</v>
      </c>
      <c r="I261" s="96" t="s">
        <v>322</v>
      </c>
      <c r="J261" s="97" t="s">
        <v>243</v>
      </c>
      <c r="K261" s="95" t="s">
        <v>243</v>
      </c>
      <c r="L261" s="98" t="s">
        <v>413</v>
      </c>
      <c r="M261" s="477" t="s">
        <v>230</v>
      </c>
      <c r="N261" s="92" t="s">
        <v>432</v>
      </c>
      <c r="O261" s="152" t="s">
        <v>320</v>
      </c>
    </row>
    <row r="262" spans="1:15" ht="15.75" thickTop="1" x14ac:dyDescent="0.25">
      <c r="A262" s="305" t="s">
        <v>419</v>
      </c>
      <c r="B262" s="154">
        <f>SUM(C262:N262)</f>
        <v>16.53</v>
      </c>
      <c r="C262" s="306">
        <v>1.5</v>
      </c>
      <c r="D262" s="307">
        <v>1</v>
      </c>
      <c r="E262" s="308">
        <v>0.5</v>
      </c>
      <c r="F262" s="309">
        <v>2</v>
      </c>
      <c r="G262" s="310">
        <v>1.22</v>
      </c>
      <c r="H262" s="311">
        <v>2</v>
      </c>
      <c r="I262" s="137">
        <v>1.47</v>
      </c>
      <c r="J262" s="313">
        <v>1.53</v>
      </c>
      <c r="K262" s="311">
        <v>1.75</v>
      </c>
      <c r="L262" s="314">
        <v>1</v>
      </c>
      <c r="M262" s="466">
        <v>1.56</v>
      </c>
      <c r="N262" s="308">
        <v>1</v>
      </c>
      <c r="O262" s="305" t="s">
        <v>419</v>
      </c>
    </row>
    <row r="263" spans="1:15" x14ac:dyDescent="0.25">
      <c r="A263" s="303" t="s">
        <v>324</v>
      </c>
      <c r="B263" s="269">
        <f>SUM(C263:N263)</f>
        <v>15.59</v>
      </c>
      <c r="C263" s="292">
        <v>0.81</v>
      </c>
      <c r="D263" s="293">
        <v>1.03</v>
      </c>
      <c r="E263" s="294">
        <v>0.94</v>
      </c>
      <c r="F263" s="295">
        <v>1.28</v>
      </c>
      <c r="G263" s="296">
        <v>1.22</v>
      </c>
      <c r="H263" s="297">
        <v>2</v>
      </c>
      <c r="I263" s="298">
        <v>1.47</v>
      </c>
      <c r="J263" s="299">
        <v>1.53</v>
      </c>
      <c r="K263" s="297">
        <v>1.75</v>
      </c>
      <c r="L263" s="300">
        <v>1</v>
      </c>
      <c r="M263" s="467">
        <v>1.56</v>
      </c>
      <c r="N263" s="294">
        <v>1</v>
      </c>
      <c r="O263" s="303" t="s">
        <v>324</v>
      </c>
    </row>
    <row r="264" spans="1:15" x14ac:dyDescent="0.25">
      <c r="A264" s="36" t="s">
        <v>325</v>
      </c>
      <c r="B264" s="18" t="s">
        <v>420</v>
      </c>
      <c r="C264" s="17" t="s">
        <v>233</v>
      </c>
      <c r="D264" s="19" t="s">
        <v>393</v>
      </c>
      <c r="E264" s="20" t="s">
        <v>458</v>
      </c>
      <c r="F264" s="34" t="s">
        <v>485</v>
      </c>
      <c r="G264" s="22" t="s">
        <v>379</v>
      </c>
      <c r="H264" s="23" t="s">
        <v>327</v>
      </c>
      <c r="I264" s="24" t="s">
        <v>407</v>
      </c>
      <c r="J264" s="25" t="s">
        <v>430</v>
      </c>
      <c r="K264" s="23" t="s">
        <v>328</v>
      </c>
      <c r="L264" s="26" t="s">
        <v>452</v>
      </c>
      <c r="M264" s="468" t="s">
        <v>453</v>
      </c>
      <c r="N264" s="20" t="s">
        <v>394</v>
      </c>
      <c r="O264" s="36" t="s">
        <v>325</v>
      </c>
    </row>
    <row r="265" spans="1:15" x14ac:dyDescent="0.25">
      <c r="A265" s="36" t="s">
        <v>329</v>
      </c>
      <c r="B265" s="18" t="s">
        <v>730</v>
      </c>
      <c r="C265" s="31" t="s">
        <v>730</v>
      </c>
      <c r="D265" s="32" t="s">
        <v>764</v>
      </c>
      <c r="E265" s="33" t="s">
        <v>764</v>
      </c>
      <c r="F265" s="34" t="s">
        <v>748</v>
      </c>
      <c r="G265" s="22" t="s">
        <v>748</v>
      </c>
      <c r="H265" s="271" t="s">
        <v>730</v>
      </c>
      <c r="I265" s="226" t="s">
        <v>730</v>
      </c>
      <c r="J265" s="85" t="s">
        <v>730</v>
      </c>
      <c r="K265" s="271" t="s">
        <v>730</v>
      </c>
      <c r="L265" s="26" t="s">
        <v>730</v>
      </c>
      <c r="M265" s="468" t="s">
        <v>730</v>
      </c>
      <c r="N265" s="20" t="s">
        <v>748</v>
      </c>
      <c r="O265" s="36" t="s">
        <v>329</v>
      </c>
    </row>
    <row r="266" spans="1:15" x14ac:dyDescent="0.25">
      <c r="A266" s="16" t="s">
        <v>331</v>
      </c>
      <c r="B266" s="16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468"/>
      <c r="N266" s="15"/>
      <c r="O266" s="16" t="s">
        <v>331</v>
      </c>
    </row>
    <row r="267" spans="1:15" x14ac:dyDescent="0.25">
      <c r="A267" s="36" t="s">
        <v>380</v>
      </c>
      <c r="B267" s="180">
        <f>AVERAGE(C267:N267)</f>
        <v>1019.45</v>
      </c>
      <c r="C267" s="5">
        <v>1023.8</v>
      </c>
      <c r="D267" s="6">
        <v>1015.5</v>
      </c>
      <c r="E267" s="7">
        <v>1016.1</v>
      </c>
      <c r="F267" s="8">
        <v>1022.4</v>
      </c>
      <c r="G267" s="9"/>
      <c r="H267" s="10"/>
      <c r="I267" s="24"/>
      <c r="J267" s="12"/>
      <c r="K267" s="10"/>
      <c r="L267" s="13"/>
      <c r="M267" s="469"/>
      <c r="N267" s="7"/>
      <c r="O267" s="36" t="s">
        <v>380</v>
      </c>
    </row>
    <row r="268" spans="1:15" x14ac:dyDescent="0.25">
      <c r="A268" s="303" t="s">
        <v>382</v>
      </c>
      <c r="B268" s="269">
        <f>MIN(C268:N268)</f>
        <v>981.4</v>
      </c>
      <c r="C268" s="292">
        <v>981.4</v>
      </c>
      <c r="D268" s="293">
        <v>989.5</v>
      </c>
      <c r="E268" s="294">
        <v>990.6</v>
      </c>
      <c r="F268" s="295">
        <v>998.8</v>
      </c>
      <c r="G268" s="296"/>
      <c r="H268" s="297"/>
      <c r="I268" s="24"/>
      <c r="J268" s="320"/>
      <c r="K268" s="321"/>
      <c r="L268" s="300"/>
      <c r="M268" s="467"/>
      <c r="N268" s="294"/>
      <c r="O268" s="303" t="s">
        <v>382</v>
      </c>
    </row>
    <row r="269" spans="1:15" x14ac:dyDescent="0.25">
      <c r="A269" s="152" t="s">
        <v>89</v>
      </c>
      <c r="B269" s="181"/>
      <c r="C269" s="182">
        <v>42747</v>
      </c>
      <c r="D269" s="183">
        <v>42794</v>
      </c>
      <c r="E269" s="184">
        <v>42798</v>
      </c>
      <c r="F269" s="185">
        <v>42855</v>
      </c>
      <c r="G269" s="186"/>
      <c r="H269" s="187"/>
      <c r="I269" s="188"/>
      <c r="J269" s="189"/>
      <c r="K269" s="187"/>
      <c r="L269" s="190"/>
      <c r="M269" s="484"/>
      <c r="N269" s="184"/>
      <c r="O269" s="152" t="s">
        <v>89</v>
      </c>
    </row>
    <row r="270" spans="1:15" x14ac:dyDescent="0.25">
      <c r="A270" s="152" t="s">
        <v>383</v>
      </c>
      <c r="B270" s="89">
        <f>MAX(C270:N270)</f>
        <v>1040</v>
      </c>
      <c r="C270" s="90">
        <v>1040</v>
      </c>
      <c r="D270" s="91">
        <v>1032.3</v>
      </c>
      <c r="E270" s="92">
        <v>1034.5999999999999</v>
      </c>
      <c r="F270" s="93">
        <v>1038.2</v>
      </c>
      <c r="G270" s="94"/>
      <c r="H270" s="95"/>
      <c r="I270" s="96"/>
      <c r="J270" s="25"/>
      <c r="K270" s="23"/>
      <c r="L270" s="98"/>
      <c r="M270" s="477"/>
      <c r="N270" s="92"/>
      <c r="O270" s="152" t="s">
        <v>383</v>
      </c>
    </row>
    <row r="271" spans="1:15" ht="15.75" thickBot="1" x14ac:dyDescent="0.3">
      <c r="A271" s="192" t="s">
        <v>89</v>
      </c>
      <c r="B271" s="193"/>
      <c r="C271" s="194">
        <v>42741</v>
      </c>
      <c r="D271" s="195">
        <v>42782</v>
      </c>
      <c r="E271" s="196">
        <v>42808</v>
      </c>
      <c r="F271" s="197">
        <v>42845</v>
      </c>
      <c r="G271" s="198"/>
      <c r="H271" s="199"/>
      <c r="I271" s="200"/>
      <c r="J271" s="189"/>
      <c r="K271" s="187"/>
      <c r="L271" s="202"/>
      <c r="M271" s="488"/>
      <c r="N271" s="196"/>
      <c r="O271" s="192" t="s">
        <v>89</v>
      </c>
    </row>
    <row r="272" spans="1:15" ht="15.75" thickTop="1" x14ac:dyDescent="0.25">
      <c r="A272" s="155" t="s">
        <v>384</v>
      </c>
      <c r="B272" s="180" t="e">
        <f>AVERAGE(C272:N272)</f>
        <v>#DIV/0!</v>
      </c>
      <c r="C272" s="204"/>
      <c r="D272" s="205"/>
      <c r="E272" s="206"/>
      <c r="F272" s="207"/>
      <c r="G272" s="208"/>
      <c r="H272" s="209"/>
      <c r="I272" s="123"/>
      <c r="J272" s="71"/>
      <c r="K272" s="69"/>
      <c r="L272" s="212"/>
      <c r="M272" s="489"/>
      <c r="N272" s="206"/>
      <c r="O272" s="155" t="s">
        <v>384</v>
      </c>
    </row>
    <row r="273" spans="1:15" x14ac:dyDescent="0.25">
      <c r="A273" s="15"/>
      <c r="B273" s="16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468"/>
      <c r="N273" s="15"/>
      <c r="O273" s="15"/>
    </row>
    <row r="274" spans="1:15" x14ac:dyDescent="0.25">
      <c r="A274" s="3" t="s">
        <v>773</v>
      </c>
      <c r="B274" s="4" t="s">
        <v>1</v>
      </c>
      <c r="C274" s="5" t="s">
        <v>2</v>
      </c>
      <c r="D274" s="6" t="s">
        <v>3</v>
      </c>
      <c r="E274" s="7" t="s">
        <v>4</v>
      </c>
      <c r="F274" s="8" t="s">
        <v>5</v>
      </c>
      <c r="G274" s="9" t="s">
        <v>6</v>
      </c>
      <c r="H274" s="10" t="s">
        <v>7</v>
      </c>
      <c r="I274" s="11" t="s">
        <v>8</v>
      </c>
      <c r="J274" s="12" t="s">
        <v>9</v>
      </c>
      <c r="K274" s="10" t="s">
        <v>10</v>
      </c>
      <c r="L274" s="13" t="s">
        <v>11</v>
      </c>
      <c r="M274" s="469" t="s">
        <v>12</v>
      </c>
      <c r="N274" s="7" t="s">
        <v>13</v>
      </c>
      <c r="O274" s="3" t="s">
        <v>773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0"/>
  <sheetViews>
    <sheetView workbookViewId="0">
      <selection activeCell="M77" sqref="M77"/>
    </sheetView>
  </sheetViews>
  <sheetFormatPr baseColWidth="10" defaultRowHeight="15" x14ac:dyDescent="0.25"/>
  <cols>
    <col min="12" max="12" width="13.28515625" customWidth="1"/>
  </cols>
  <sheetData>
    <row r="1" spans="1:15" x14ac:dyDescent="0.25">
      <c r="A1" s="2" t="s">
        <v>546</v>
      </c>
      <c r="B1" s="36" t="s">
        <v>547</v>
      </c>
      <c r="C1" s="338"/>
      <c r="D1" s="338"/>
      <c r="E1" s="291" t="s">
        <v>548</v>
      </c>
      <c r="F1" s="291" t="s">
        <v>549</v>
      </c>
      <c r="G1" s="291" t="s">
        <v>550</v>
      </c>
      <c r="H1" s="291" t="s">
        <v>551</v>
      </c>
      <c r="I1" s="338"/>
      <c r="J1" s="338"/>
      <c r="K1" s="279" t="s">
        <v>552</v>
      </c>
      <c r="L1" s="291" t="s">
        <v>17</v>
      </c>
      <c r="M1" s="339" t="s">
        <v>553</v>
      </c>
      <c r="N1" s="340"/>
      <c r="O1" s="1"/>
    </row>
    <row r="2" spans="1:15" x14ac:dyDescent="0.25">
      <c r="A2" s="2" t="s">
        <v>554</v>
      </c>
      <c r="B2" s="341"/>
      <c r="C2" s="338"/>
      <c r="D2" s="338"/>
      <c r="E2" s="291">
        <v>2</v>
      </c>
      <c r="F2" s="291">
        <v>1</v>
      </c>
      <c r="G2" s="291">
        <v>1.1000000000000001</v>
      </c>
      <c r="H2" s="291">
        <v>3</v>
      </c>
      <c r="I2" s="338"/>
      <c r="J2" s="338"/>
      <c r="K2" s="279">
        <f t="shared" ref="K2:K19" si="0">AVERAGE(E2:H2)</f>
        <v>1.7749999999999999</v>
      </c>
      <c r="L2" s="291">
        <v>-17.399999999999999</v>
      </c>
      <c r="M2" s="342" t="s">
        <v>769</v>
      </c>
      <c r="N2" s="340"/>
      <c r="O2" s="1"/>
    </row>
    <row r="3" spans="1:15" x14ac:dyDescent="0.25">
      <c r="A3" s="2" t="s">
        <v>555</v>
      </c>
      <c r="B3" s="2">
        <f>RANK(K3,K$3:K$19,1)</f>
        <v>11</v>
      </c>
      <c r="C3" s="338"/>
      <c r="D3" s="338"/>
      <c r="E3" s="291">
        <f>'1999'!$N$3</f>
        <v>3</v>
      </c>
      <c r="F3" s="291">
        <f>'2000'!C3</f>
        <v>0.51</v>
      </c>
      <c r="G3" s="291">
        <f>'2000'!D3</f>
        <v>3.15</v>
      </c>
      <c r="H3" s="291">
        <f>'2000'!E3</f>
        <v>3.33</v>
      </c>
      <c r="I3" s="338"/>
      <c r="J3" s="338"/>
      <c r="K3" s="291">
        <f t="shared" si="0"/>
        <v>2.4975000000000001</v>
      </c>
      <c r="L3" s="291">
        <v>-10</v>
      </c>
      <c r="M3" s="340" t="s">
        <v>682</v>
      </c>
      <c r="N3" s="340"/>
      <c r="O3" s="1"/>
    </row>
    <row r="4" spans="1:15" x14ac:dyDescent="0.25">
      <c r="A4" s="2" t="s">
        <v>556</v>
      </c>
      <c r="B4" s="2">
        <f t="shared" ref="B4:B19" si="1">RANK(K4,K$3:K$19,1)</f>
        <v>13</v>
      </c>
      <c r="C4" s="338"/>
      <c r="D4" s="338"/>
      <c r="E4" s="291">
        <f>'2000'!$N$3</f>
        <v>4.1900000000000004</v>
      </c>
      <c r="F4" s="291">
        <f>'2001'!C3</f>
        <v>1.66</v>
      </c>
      <c r="G4" s="291">
        <f>'2001'!D3</f>
        <v>2.25</v>
      </c>
      <c r="H4" s="291">
        <f>'2001'!E3</f>
        <v>4.58</v>
      </c>
      <c r="I4" s="343"/>
      <c r="J4" s="343"/>
      <c r="K4" s="291">
        <f t="shared" si="0"/>
        <v>3.1700000000000004</v>
      </c>
      <c r="L4" s="291">
        <v>-7</v>
      </c>
      <c r="M4" s="340"/>
      <c r="N4" s="340"/>
      <c r="O4" s="1"/>
    </row>
    <row r="5" spans="1:15" x14ac:dyDescent="0.25">
      <c r="A5" s="344" t="s">
        <v>557</v>
      </c>
      <c r="B5" s="2">
        <f t="shared" si="1"/>
        <v>14</v>
      </c>
      <c r="C5" s="345"/>
      <c r="D5" s="345"/>
      <c r="E5" s="291">
        <f>'2001'!$N$3</f>
        <v>0.63</v>
      </c>
      <c r="F5" s="291">
        <f>'2002'!C3</f>
        <v>3.19</v>
      </c>
      <c r="G5" s="291">
        <f>'2002'!D3</f>
        <v>5.07</v>
      </c>
      <c r="H5" s="291">
        <f>'2002'!E3</f>
        <v>3.87</v>
      </c>
      <c r="I5" s="338"/>
      <c r="J5" s="338"/>
      <c r="K5" s="291">
        <f t="shared" si="0"/>
        <v>3.1900000000000004</v>
      </c>
      <c r="L5" s="291">
        <v>-6</v>
      </c>
      <c r="M5" s="346" t="s">
        <v>558</v>
      </c>
      <c r="N5" s="340"/>
      <c r="O5" s="1"/>
    </row>
    <row r="6" spans="1:15" x14ac:dyDescent="0.25">
      <c r="A6" s="36" t="s">
        <v>559</v>
      </c>
      <c r="B6" s="2">
        <f t="shared" si="1"/>
        <v>7</v>
      </c>
      <c r="C6" s="347"/>
      <c r="D6" s="347"/>
      <c r="E6" s="291">
        <f>'2002'!$N$3</f>
        <v>4.5</v>
      </c>
      <c r="F6" s="291">
        <f>'2003'!C3</f>
        <v>0.34</v>
      </c>
      <c r="G6" s="291">
        <f>'2003'!D3</f>
        <v>-0.8</v>
      </c>
      <c r="H6" s="291">
        <f>'2003'!E3</f>
        <v>3.22</v>
      </c>
      <c r="I6" s="338"/>
      <c r="J6" s="338"/>
      <c r="K6" s="291">
        <f t="shared" si="0"/>
        <v>1.8149999999999999</v>
      </c>
      <c r="L6" s="291">
        <v>-8.1</v>
      </c>
      <c r="M6" s="348" t="s">
        <v>560</v>
      </c>
      <c r="N6" s="340"/>
      <c r="O6" s="1"/>
    </row>
    <row r="7" spans="1:15" x14ac:dyDescent="0.25">
      <c r="A7" s="2" t="s">
        <v>561</v>
      </c>
      <c r="B7" s="2">
        <f t="shared" si="1"/>
        <v>10</v>
      </c>
      <c r="C7" s="338"/>
      <c r="D7" s="338"/>
      <c r="E7" s="291">
        <f>'2003'!$N$3</f>
        <v>2.13</v>
      </c>
      <c r="F7" s="291">
        <f>'2004'!C3</f>
        <v>2.54</v>
      </c>
      <c r="G7" s="291">
        <f>'2004'!D3</f>
        <v>2.52</v>
      </c>
      <c r="H7" s="291">
        <f>'2004'!E3</f>
        <v>2.23</v>
      </c>
      <c r="I7" s="347"/>
      <c r="J7" s="347"/>
      <c r="K7" s="291">
        <f t="shared" si="0"/>
        <v>2.355</v>
      </c>
      <c r="L7" s="291">
        <v>-7.1</v>
      </c>
      <c r="M7" s="1"/>
      <c r="N7" s="340"/>
      <c r="O7" s="1"/>
    </row>
    <row r="8" spans="1:15" x14ac:dyDescent="0.25">
      <c r="A8" s="2" t="s">
        <v>562</v>
      </c>
      <c r="B8" s="2">
        <f t="shared" si="1"/>
        <v>8</v>
      </c>
      <c r="C8" s="338"/>
      <c r="D8" s="338"/>
      <c r="E8" s="291">
        <f>'2004'!$N$3</f>
        <v>1.34</v>
      </c>
      <c r="F8" s="291">
        <f>'2005'!C3</f>
        <v>3</v>
      </c>
      <c r="G8" s="291">
        <f>'2005'!D3</f>
        <v>0.65400000000000003</v>
      </c>
      <c r="H8" s="291">
        <f>'2005'!E3</f>
        <v>3.31</v>
      </c>
      <c r="I8" s="347"/>
      <c r="J8" s="347"/>
      <c r="K8" s="291">
        <f t="shared" si="0"/>
        <v>2.0760000000000001</v>
      </c>
      <c r="L8" s="291">
        <v>-11.9</v>
      </c>
      <c r="M8" s="1"/>
      <c r="N8" s="340"/>
      <c r="O8" s="1"/>
    </row>
    <row r="9" spans="1:15" x14ac:dyDescent="0.25">
      <c r="A9" s="36" t="s">
        <v>563</v>
      </c>
      <c r="B9" s="2">
        <f t="shared" si="1"/>
        <v>3</v>
      </c>
      <c r="C9" s="347"/>
      <c r="D9" s="347"/>
      <c r="E9" s="291">
        <f>'2005'!$N$3</f>
        <v>0.98</v>
      </c>
      <c r="F9" s="291">
        <f>'2006'!C3</f>
        <v>0.61599999999999999</v>
      </c>
      <c r="G9" s="291">
        <f>'2006'!D3</f>
        <v>1.29</v>
      </c>
      <c r="H9" s="291">
        <f>'2006'!E3</f>
        <v>2.02</v>
      </c>
      <c r="I9" s="349"/>
      <c r="J9" s="349"/>
      <c r="K9" s="291">
        <f t="shared" si="0"/>
        <v>1.2265000000000001</v>
      </c>
      <c r="L9" s="291">
        <v>-8</v>
      </c>
      <c r="M9" s="1"/>
      <c r="N9" s="340"/>
      <c r="O9" s="1"/>
    </row>
    <row r="10" spans="1:15" x14ac:dyDescent="0.25">
      <c r="A10" s="350" t="s">
        <v>564</v>
      </c>
      <c r="B10" s="2">
        <f t="shared" si="1"/>
        <v>17</v>
      </c>
      <c r="C10" s="343"/>
      <c r="D10" s="343"/>
      <c r="E10" s="291">
        <f>'2006'!$N$3</f>
        <v>3.25</v>
      </c>
      <c r="F10" s="291">
        <f>'2007'!C3</f>
        <v>5.46</v>
      </c>
      <c r="G10" s="291">
        <f>'2007'!D3</f>
        <v>4.21</v>
      </c>
      <c r="H10" s="291">
        <f>'2007'!E3</f>
        <v>3.19</v>
      </c>
      <c r="I10" s="345"/>
      <c r="J10" s="345"/>
      <c r="K10" s="291">
        <f t="shared" si="0"/>
        <v>4.0275000000000007</v>
      </c>
      <c r="L10" s="291">
        <v>-5.6</v>
      </c>
      <c r="M10" s="1"/>
      <c r="N10" s="340"/>
      <c r="O10" s="1"/>
    </row>
    <row r="11" spans="1:15" x14ac:dyDescent="0.25">
      <c r="A11" s="351" t="s">
        <v>565</v>
      </c>
      <c r="B11" s="2">
        <f t="shared" si="1"/>
        <v>12</v>
      </c>
      <c r="C11" s="352"/>
      <c r="D11" s="352"/>
      <c r="E11" s="291">
        <f>'2007'!$N$3</f>
        <v>1.76</v>
      </c>
      <c r="F11" s="291">
        <f>'2008'!C3</f>
        <v>4.5199999999999996</v>
      </c>
      <c r="G11" s="291">
        <f>'2008'!D3</f>
        <v>2.12</v>
      </c>
      <c r="H11" s="291">
        <f>'2008'!E3</f>
        <v>4.18</v>
      </c>
      <c r="I11" s="345"/>
      <c r="J11" s="345"/>
      <c r="K11" s="291">
        <f t="shared" si="0"/>
        <v>3.1449999999999996</v>
      </c>
      <c r="L11" s="291">
        <v>-5.7</v>
      </c>
      <c r="M11" s="1"/>
      <c r="N11" s="340"/>
      <c r="O11" s="1"/>
    </row>
    <row r="12" spans="1:15" x14ac:dyDescent="0.25">
      <c r="A12" s="351" t="s">
        <v>566</v>
      </c>
      <c r="B12" s="2">
        <f t="shared" si="1"/>
        <v>2</v>
      </c>
      <c r="C12" s="352"/>
      <c r="D12" s="352"/>
      <c r="E12" s="291">
        <f>'2008'!$N$3</f>
        <v>1.1299999999999999</v>
      </c>
      <c r="F12" s="291">
        <f>'2009'!C3</f>
        <v>-1.98</v>
      </c>
      <c r="G12" s="291">
        <f>'2009'!D3</f>
        <v>1.1299999999999999</v>
      </c>
      <c r="H12" s="291">
        <f>'2009'!E3</f>
        <v>2.2000000000000002</v>
      </c>
      <c r="I12" s="345"/>
      <c r="J12" s="345"/>
      <c r="K12" s="291">
        <f t="shared" si="0"/>
        <v>0.62</v>
      </c>
      <c r="L12" s="291">
        <v>-15.7</v>
      </c>
      <c r="M12" s="1"/>
      <c r="N12" s="340"/>
      <c r="O12" s="1"/>
    </row>
    <row r="13" spans="1:15" x14ac:dyDescent="0.25">
      <c r="A13" s="353" t="s">
        <v>567</v>
      </c>
      <c r="B13" s="2">
        <f t="shared" si="1"/>
        <v>1</v>
      </c>
      <c r="C13" s="354"/>
      <c r="D13" s="354"/>
      <c r="E13" s="291">
        <f>'2009'!$N$3</f>
        <v>0.71299999999999997</v>
      </c>
      <c r="F13" s="291">
        <f>'2010'!C3</f>
        <v>-1.94</v>
      </c>
      <c r="G13" s="291">
        <f>'2010'!D3</f>
        <v>0.49299999999999999</v>
      </c>
      <c r="H13" s="291">
        <f>'2010'!E3</f>
        <v>3.1</v>
      </c>
      <c r="I13" s="345"/>
      <c r="J13" s="345"/>
      <c r="K13" s="291">
        <f t="shared" si="0"/>
        <v>0.59150000000000003</v>
      </c>
      <c r="L13" s="291">
        <v>-11.4</v>
      </c>
      <c r="M13" s="1"/>
      <c r="N13" s="340"/>
      <c r="O13" s="1"/>
    </row>
    <row r="14" spans="1:15" x14ac:dyDescent="0.25">
      <c r="A14" s="36" t="s">
        <v>568</v>
      </c>
      <c r="B14" s="2">
        <f t="shared" si="1"/>
        <v>5</v>
      </c>
      <c r="C14" s="354"/>
      <c r="D14" s="354"/>
      <c r="E14" s="291">
        <f>'2010'!$N$3</f>
        <v>-2.5</v>
      </c>
      <c r="F14" s="291">
        <f>'2011'!C3</f>
        <v>1.85</v>
      </c>
      <c r="G14" s="291">
        <f>'2011'!D3</f>
        <v>3.88</v>
      </c>
      <c r="H14" s="291">
        <f>'2011'!E3</f>
        <v>2.78</v>
      </c>
      <c r="I14" s="345"/>
      <c r="J14" s="345"/>
      <c r="K14" s="291">
        <f t="shared" si="0"/>
        <v>1.5024999999999999</v>
      </c>
      <c r="L14" s="291">
        <v>-10.6</v>
      </c>
      <c r="M14" s="1"/>
      <c r="N14" s="340"/>
      <c r="O14" s="1"/>
    </row>
    <row r="15" spans="1:15" x14ac:dyDescent="0.25">
      <c r="A15" s="351" t="s">
        <v>569</v>
      </c>
      <c r="B15" s="2">
        <f t="shared" si="1"/>
        <v>9</v>
      </c>
      <c r="C15" s="354"/>
      <c r="D15" s="354"/>
      <c r="E15" s="291">
        <f>'2011'!$N$3</f>
        <v>4.37</v>
      </c>
      <c r="F15" s="291">
        <f>'2012'!C3</f>
        <v>2.91</v>
      </c>
      <c r="G15" s="291">
        <f>'2012'!D3</f>
        <v>-2.1</v>
      </c>
      <c r="H15" s="291">
        <f>'2012'!E3</f>
        <v>3.8</v>
      </c>
      <c r="I15" s="345"/>
      <c r="J15" s="345"/>
      <c r="K15" s="291">
        <f t="shared" si="0"/>
        <v>2.2450000000000001</v>
      </c>
      <c r="L15" s="291">
        <v>-13.5</v>
      </c>
      <c r="M15" s="1"/>
      <c r="N15" s="340"/>
      <c r="O15" s="1"/>
    </row>
    <row r="16" spans="1:15" x14ac:dyDescent="0.25">
      <c r="A16" s="351" t="s">
        <v>570</v>
      </c>
      <c r="B16" s="2">
        <f t="shared" si="1"/>
        <v>4</v>
      </c>
      <c r="C16" s="354"/>
      <c r="D16" s="354"/>
      <c r="E16" s="291">
        <f>'2012'!$N$3</f>
        <v>3.1</v>
      </c>
      <c r="F16" s="291">
        <f>'2013'!C3</f>
        <v>0.89700000000000002</v>
      </c>
      <c r="G16" s="291">
        <f>'2013'!D3</f>
        <v>0.157</v>
      </c>
      <c r="H16" s="291">
        <f>'2013'!E3</f>
        <v>1.27</v>
      </c>
      <c r="I16" s="345"/>
      <c r="J16" s="345"/>
      <c r="K16" s="291">
        <f t="shared" si="0"/>
        <v>1.3559999999999999</v>
      </c>
      <c r="L16" s="291">
        <v>-12</v>
      </c>
      <c r="M16" s="1"/>
      <c r="N16" s="340"/>
      <c r="O16" s="1"/>
    </row>
    <row r="17" spans="1:17" x14ac:dyDescent="0.25">
      <c r="A17" s="351" t="s">
        <v>727</v>
      </c>
      <c r="B17" s="2">
        <f t="shared" si="1"/>
        <v>16</v>
      </c>
      <c r="C17" s="354"/>
      <c r="D17" s="354"/>
      <c r="E17" s="291">
        <f>'2013'!$N$3</f>
        <v>3.57</v>
      </c>
      <c r="F17" s="291">
        <f>'2014'!C3</f>
        <v>4.05</v>
      </c>
      <c r="G17" s="291">
        <f>'2014'!D3</f>
        <v>4.49</v>
      </c>
      <c r="H17" s="291">
        <f>'2014'!E3</f>
        <v>3.9</v>
      </c>
      <c r="I17" s="345"/>
      <c r="J17" s="345"/>
      <c r="K17" s="291">
        <f t="shared" si="0"/>
        <v>4.0024999999999995</v>
      </c>
      <c r="L17" s="291">
        <v>-2.5</v>
      </c>
      <c r="M17" s="1"/>
      <c r="N17" s="340"/>
      <c r="O17" s="1"/>
    </row>
    <row r="18" spans="1:17" x14ac:dyDescent="0.25">
      <c r="A18" s="351" t="s">
        <v>747</v>
      </c>
      <c r="B18" s="2">
        <f t="shared" si="1"/>
        <v>6</v>
      </c>
      <c r="C18" s="354"/>
      <c r="D18" s="354"/>
      <c r="E18" s="291">
        <f>'2014'!$N$3</f>
        <v>1.67</v>
      </c>
      <c r="F18" s="291">
        <f>'2015'!C3</f>
        <v>0.88700000000000001</v>
      </c>
      <c r="G18" s="291">
        <f>'2015'!D3</f>
        <v>0.59299999999999997</v>
      </c>
      <c r="H18" s="291">
        <f>'2015'!E3</f>
        <v>3.04</v>
      </c>
      <c r="I18" s="345"/>
      <c r="J18" s="345"/>
      <c r="K18" s="291">
        <f t="shared" si="0"/>
        <v>1.5474999999999999</v>
      </c>
      <c r="L18" s="291">
        <v>-6.7</v>
      </c>
      <c r="M18" s="1"/>
      <c r="N18" s="340"/>
      <c r="O18" s="1"/>
    </row>
    <row r="19" spans="1:17" x14ac:dyDescent="0.25">
      <c r="A19" s="351" t="s">
        <v>757</v>
      </c>
      <c r="B19" s="2">
        <f t="shared" si="1"/>
        <v>15</v>
      </c>
      <c r="C19" s="354"/>
      <c r="D19" s="354"/>
      <c r="E19" s="291">
        <v>7.72</v>
      </c>
      <c r="F19" s="291">
        <v>2.76</v>
      </c>
      <c r="G19" s="291">
        <v>2.5499999999999998</v>
      </c>
      <c r="H19" s="291">
        <v>2.2799999999999998</v>
      </c>
      <c r="I19" s="345"/>
      <c r="J19" s="345"/>
      <c r="K19" s="291">
        <f t="shared" si="0"/>
        <v>3.8275000000000001</v>
      </c>
      <c r="L19" s="460">
        <v>-6.2</v>
      </c>
      <c r="M19" s="1"/>
      <c r="N19" s="340"/>
      <c r="O19" s="1"/>
    </row>
    <row r="20" spans="1:17" x14ac:dyDescent="0.25">
      <c r="A20" s="355" t="s">
        <v>571</v>
      </c>
      <c r="B20" s="356"/>
      <c r="C20" s="357"/>
      <c r="D20" s="357"/>
      <c r="E20" s="357">
        <f>AVERAGE(E3:E19)</f>
        <v>2.444294117647059</v>
      </c>
      <c r="F20" s="357">
        <f t="shared" ref="F20:H20" si="2">AVERAGE(F3:F19)</f>
        <v>1.8394117647058821</v>
      </c>
      <c r="G20" s="357">
        <f t="shared" si="2"/>
        <v>1.8621764705882351</v>
      </c>
      <c r="H20" s="357">
        <f t="shared" si="2"/>
        <v>3.0764705882352943</v>
      </c>
      <c r="I20" s="358"/>
      <c r="J20" s="358"/>
      <c r="K20" s="357">
        <f>AVERAGE(K3:K19)</f>
        <v>2.3055882352941177</v>
      </c>
      <c r="L20" s="359"/>
      <c r="M20" s="360"/>
      <c r="N20" s="361"/>
      <c r="O20" s="360"/>
      <c r="P20" s="362"/>
      <c r="Q20" s="362"/>
    </row>
    <row r="21" spans="1:17" x14ac:dyDescent="0.25">
      <c r="A21" s="363"/>
      <c r="B21" s="363"/>
      <c r="C21" s="364"/>
      <c r="D21" s="364"/>
      <c r="E21" s="364"/>
      <c r="F21" s="364"/>
      <c r="G21" s="364"/>
      <c r="H21" s="364"/>
      <c r="I21" s="364"/>
      <c r="J21" s="364"/>
      <c r="K21" s="365"/>
      <c r="L21" s="366"/>
      <c r="M21" s="367"/>
      <c r="N21" s="368"/>
      <c r="O21" s="367"/>
      <c r="P21" s="369"/>
      <c r="Q21" s="369"/>
    </row>
    <row r="22" spans="1:17" x14ac:dyDescent="0.25">
      <c r="A22" s="2" t="s">
        <v>546</v>
      </c>
      <c r="B22" s="2"/>
      <c r="C22" s="338"/>
      <c r="D22" s="338"/>
      <c r="E22" s="291" t="s">
        <v>572</v>
      </c>
      <c r="F22" s="291" t="s">
        <v>573</v>
      </c>
      <c r="G22" s="291" t="s">
        <v>574</v>
      </c>
      <c r="H22" s="291" t="s">
        <v>575</v>
      </c>
      <c r="I22" s="338"/>
      <c r="J22" s="338"/>
      <c r="K22" s="279" t="s">
        <v>576</v>
      </c>
      <c r="L22" s="370"/>
      <c r="M22" s="1"/>
      <c r="N22" s="340"/>
      <c r="O22" s="1"/>
    </row>
    <row r="23" spans="1:17" x14ac:dyDescent="0.25">
      <c r="A23" s="2" t="s">
        <v>554</v>
      </c>
      <c r="B23" s="341"/>
      <c r="C23" s="338"/>
      <c r="D23" s="338"/>
      <c r="E23" s="291">
        <v>6.8</v>
      </c>
      <c r="F23" s="291">
        <v>5.9</v>
      </c>
      <c r="G23" s="291">
        <v>6.9</v>
      </c>
      <c r="H23" s="291">
        <v>10.1</v>
      </c>
      <c r="I23" s="338"/>
      <c r="J23" s="338"/>
      <c r="K23" s="279">
        <f t="shared" ref="K23:K34" si="3">AVERAGE(E23:H23)</f>
        <v>7.4250000000000007</v>
      </c>
      <c r="L23" s="370"/>
      <c r="M23" s="1"/>
      <c r="N23" s="340"/>
      <c r="O23" s="1"/>
    </row>
    <row r="24" spans="1:17" x14ac:dyDescent="0.25">
      <c r="A24" s="2" t="s">
        <v>555</v>
      </c>
      <c r="B24" s="2">
        <f>RANK(K24,K$24:K$40,1)</f>
        <v>8</v>
      </c>
      <c r="C24" s="338"/>
      <c r="D24" s="338"/>
      <c r="E24" s="291">
        <v>7.6</v>
      </c>
      <c r="F24" s="291">
        <v>5.93</v>
      </c>
      <c r="G24" s="291">
        <v>8.41</v>
      </c>
      <c r="H24" s="291">
        <v>11.53</v>
      </c>
      <c r="I24" s="338"/>
      <c r="J24" s="338"/>
      <c r="K24" s="291">
        <f t="shared" si="3"/>
        <v>8.3674999999999997</v>
      </c>
      <c r="L24" s="370"/>
      <c r="M24" s="1"/>
      <c r="N24" s="340"/>
      <c r="O24" s="1"/>
    </row>
    <row r="25" spans="1:17" x14ac:dyDescent="0.25">
      <c r="A25" s="36" t="s">
        <v>556</v>
      </c>
      <c r="B25" s="2">
        <f t="shared" ref="B25:B40" si="4">RANK(K25,K$24:K$40,1)</f>
        <v>5</v>
      </c>
      <c r="C25" s="338"/>
      <c r="D25" s="338"/>
      <c r="E25" s="291">
        <v>7.56</v>
      </c>
      <c r="F25" s="291">
        <v>6.15</v>
      </c>
      <c r="G25" s="291">
        <v>7.93</v>
      </c>
      <c r="H25" s="291">
        <v>10.3</v>
      </c>
      <c r="I25" s="343"/>
      <c r="J25" s="343"/>
      <c r="K25" s="291">
        <f t="shared" si="3"/>
        <v>7.9850000000000003</v>
      </c>
      <c r="L25" s="370"/>
      <c r="M25" s="1"/>
      <c r="N25" s="340"/>
      <c r="O25" s="1"/>
    </row>
    <row r="26" spans="1:17" x14ac:dyDescent="0.25">
      <c r="A26" s="344" t="s">
        <v>557</v>
      </c>
      <c r="B26" s="2">
        <f t="shared" si="4"/>
        <v>11</v>
      </c>
      <c r="C26" s="345"/>
      <c r="D26" s="345"/>
      <c r="E26" s="291">
        <v>5.63</v>
      </c>
      <c r="F26" s="291">
        <v>8.08</v>
      </c>
      <c r="G26" s="291">
        <v>10.6</v>
      </c>
      <c r="H26" s="291">
        <v>12</v>
      </c>
      <c r="I26" s="338"/>
      <c r="J26" s="338"/>
      <c r="K26" s="291">
        <f t="shared" si="3"/>
        <v>9.0775000000000006</v>
      </c>
      <c r="L26" s="370"/>
      <c r="M26" s="1"/>
      <c r="N26" s="340"/>
      <c r="O26" s="1"/>
    </row>
    <row r="27" spans="1:17" x14ac:dyDescent="0.25">
      <c r="A27" s="371" t="s">
        <v>559</v>
      </c>
      <c r="B27" s="2">
        <f t="shared" si="4"/>
        <v>12</v>
      </c>
      <c r="C27" s="347"/>
      <c r="D27" s="347"/>
      <c r="E27" s="291">
        <v>7.93</v>
      </c>
      <c r="F27" s="291">
        <v>6.8</v>
      </c>
      <c r="G27" s="291">
        <v>7.49</v>
      </c>
      <c r="H27" s="291">
        <v>14.1</v>
      </c>
      <c r="I27" s="338"/>
      <c r="J27" s="338"/>
      <c r="K27" s="291">
        <f t="shared" si="3"/>
        <v>9.08</v>
      </c>
      <c r="L27" s="346" t="s">
        <v>577</v>
      </c>
      <c r="M27" s="1"/>
      <c r="N27" s="340"/>
      <c r="O27" s="1"/>
    </row>
    <row r="28" spans="1:17" x14ac:dyDescent="0.25">
      <c r="A28" s="2" t="s">
        <v>561</v>
      </c>
      <c r="B28" s="2">
        <f t="shared" si="4"/>
        <v>10</v>
      </c>
      <c r="C28" s="338"/>
      <c r="D28" s="338"/>
      <c r="E28" s="291">
        <v>7.68</v>
      </c>
      <c r="F28" s="291">
        <v>7.98</v>
      </c>
      <c r="G28" s="291">
        <v>8.83</v>
      </c>
      <c r="H28" s="291">
        <v>11.3</v>
      </c>
      <c r="I28" s="347"/>
      <c r="J28" s="347"/>
      <c r="K28" s="291">
        <f t="shared" si="3"/>
        <v>8.9475000000000016</v>
      </c>
      <c r="L28" s="348" t="s">
        <v>578</v>
      </c>
      <c r="M28" s="1"/>
      <c r="N28" s="340"/>
      <c r="O28" s="1"/>
    </row>
    <row r="29" spans="1:17" x14ac:dyDescent="0.25">
      <c r="A29" s="2" t="s">
        <v>562</v>
      </c>
      <c r="B29" s="2">
        <f t="shared" si="4"/>
        <v>7</v>
      </c>
      <c r="C29" s="338"/>
      <c r="D29" s="338"/>
      <c r="E29" s="291">
        <v>6.44</v>
      </c>
      <c r="F29" s="291">
        <v>8.6999999999999993</v>
      </c>
      <c r="G29" s="291">
        <v>6.31</v>
      </c>
      <c r="H29" s="291">
        <v>11.6</v>
      </c>
      <c r="I29" s="347"/>
      <c r="J29" s="347"/>
      <c r="K29" s="291">
        <f t="shared" si="3"/>
        <v>8.2624999999999993</v>
      </c>
      <c r="L29" s="370"/>
      <c r="M29" s="1"/>
      <c r="N29" s="340"/>
      <c r="O29" s="1"/>
    </row>
    <row r="30" spans="1:17" x14ac:dyDescent="0.25">
      <c r="A30" s="36" t="s">
        <v>563</v>
      </c>
      <c r="B30" s="2">
        <f t="shared" si="4"/>
        <v>3</v>
      </c>
      <c r="C30" s="347"/>
      <c r="D30" s="347"/>
      <c r="E30" s="291">
        <v>7.1</v>
      </c>
      <c r="F30" s="291">
        <v>5.61</v>
      </c>
      <c r="G30" s="291">
        <v>6.22</v>
      </c>
      <c r="H30" s="291">
        <v>9.8000000000000007</v>
      </c>
      <c r="I30" s="349"/>
      <c r="J30" s="349"/>
      <c r="K30" s="291">
        <f t="shared" si="3"/>
        <v>7.1825000000000001</v>
      </c>
      <c r="L30" s="370"/>
      <c r="M30" s="1"/>
      <c r="N30" s="340"/>
      <c r="O30" s="1"/>
    </row>
    <row r="31" spans="1:17" x14ac:dyDescent="0.25">
      <c r="A31" s="372" t="s">
        <v>564</v>
      </c>
      <c r="B31" s="2">
        <f t="shared" si="4"/>
        <v>17</v>
      </c>
      <c r="C31" s="343"/>
      <c r="D31" s="343"/>
      <c r="E31" s="291">
        <v>8.74</v>
      </c>
      <c r="F31" s="291">
        <v>10.3</v>
      </c>
      <c r="G31" s="291">
        <v>10.199999999999999</v>
      </c>
      <c r="H31" s="291">
        <v>12.7</v>
      </c>
      <c r="I31" s="345"/>
      <c r="J31" s="345"/>
      <c r="K31" s="291">
        <f t="shared" si="3"/>
        <v>10.484999999999999</v>
      </c>
      <c r="L31" s="370"/>
      <c r="M31" s="1"/>
      <c r="N31" s="340"/>
      <c r="O31" s="1"/>
    </row>
    <row r="32" spans="1:17" x14ac:dyDescent="0.25">
      <c r="A32" s="351" t="s">
        <v>565</v>
      </c>
      <c r="B32" s="2">
        <f t="shared" si="4"/>
        <v>13</v>
      </c>
      <c r="C32" s="352"/>
      <c r="D32" s="352"/>
      <c r="E32" s="291">
        <v>7.37</v>
      </c>
      <c r="F32" s="291">
        <v>9.61</v>
      </c>
      <c r="G32" s="291">
        <v>10.8</v>
      </c>
      <c r="H32" s="291">
        <v>10.7</v>
      </c>
      <c r="I32" s="345"/>
      <c r="J32" s="345"/>
      <c r="K32" s="291">
        <f t="shared" si="3"/>
        <v>9.620000000000001</v>
      </c>
      <c r="L32" s="370"/>
      <c r="M32" s="1"/>
      <c r="N32" s="340"/>
      <c r="O32" s="1"/>
    </row>
    <row r="33" spans="1:17" x14ac:dyDescent="0.25">
      <c r="A33" s="351" t="s">
        <v>566</v>
      </c>
      <c r="B33" s="2">
        <f t="shared" si="4"/>
        <v>4</v>
      </c>
      <c r="C33" s="352"/>
      <c r="D33" s="352"/>
      <c r="E33" s="291">
        <v>5.76</v>
      </c>
      <c r="F33" s="291">
        <v>4.0199999999999996</v>
      </c>
      <c r="G33" s="291">
        <v>7.71</v>
      </c>
      <c r="H33" s="291">
        <v>12.4</v>
      </c>
      <c r="I33" s="345"/>
      <c r="J33" s="345"/>
      <c r="K33" s="291">
        <f t="shared" si="3"/>
        <v>7.4725000000000001</v>
      </c>
      <c r="L33" s="370"/>
      <c r="M33" s="1"/>
      <c r="N33" s="340"/>
      <c r="O33" s="1"/>
    </row>
    <row r="34" spans="1:17" x14ac:dyDescent="0.25">
      <c r="A34" s="353" t="s">
        <v>567</v>
      </c>
      <c r="B34" s="2">
        <f t="shared" si="4"/>
        <v>2</v>
      </c>
      <c r="C34" s="354"/>
      <c r="D34" s="354"/>
      <c r="E34" s="291">
        <v>6.21</v>
      </c>
      <c r="F34" s="291">
        <v>3.15</v>
      </c>
      <c r="G34" s="291">
        <v>6.57</v>
      </c>
      <c r="H34" s="291">
        <v>11.9</v>
      </c>
      <c r="I34" s="345"/>
      <c r="J34" s="345"/>
      <c r="K34" s="291">
        <f t="shared" si="3"/>
        <v>6.9574999999999996</v>
      </c>
      <c r="L34" s="370"/>
      <c r="M34" s="1"/>
      <c r="N34" s="340"/>
      <c r="O34" s="1"/>
    </row>
    <row r="35" spans="1:17" x14ac:dyDescent="0.25">
      <c r="A35" s="351" t="s">
        <v>568</v>
      </c>
      <c r="B35" s="2">
        <f t="shared" si="4"/>
        <v>6</v>
      </c>
      <c r="C35" s="354"/>
      <c r="D35" s="354"/>
      <c r="E35" s="291">
        <v>3</v>
      </c>
      <c r="F35" s="291">
        <v>7.08</v>
      </c>
      <c r="G35" s="291">
        <v>9.17</v>
      </c>
      <c r="H35" s="291">
        <v>13.6</v>
      </c>
      <c r="I35" s="345"/>
      <c r="J35" s="345"/>
      <c r="K35" s="291">
        <f t="shared" ref="K35:K40" si="5">AVERAGE(E35:H35)</f>
        <v>8.2125000000000004</v>
      </c>
      <c r="L35" s="370"/>
      <c r="M35" s="1"/>
      <c r="N35" s="340"/>
      <c r="O35" s="1"/>
    </row>
    <row r="36" spans="1:17" x14ac:dyDescent="0.25">
      <c r="A36" s="351" t="s">
        <v>569</v>
      </c>
      <c r="B36" s="2">
        <f t="shared" si="4"/>
        <v>14</v>
      </c>
      <c r="C36" s="354"/>
      <c r="D36" s="354"/>
      <c r="E36" s="291">
        <v>10.199999999999999</v>
      </c>
      <c r="F36" s="291">
        <v>8.6999999999999993</v>
      </c>
      <c r="G36" s="291">
        <v>5.07</v>
      </c>
      <c r="H36" s="291">
        <v>14.6</v>
      </c>
      <c r="I36" s="345"/>
      <c r="J36" s="345"/>
      <c r="K36" s="291">
        <f t="shared" si="5"/>
        <v>9.6425000000000001</v>
      </c>
      <c r="L36" s="370"/>
      <c r="M36" s="1"/>
      <c r="N36" s="340"/>
      <c r="O36" s="1"/>
    </row>
    <row r="37" spans="1:17" x14ac:dyDescent="0.25">
      <c r="A37" s="351" t="s">
        <v>570</v>
      </c>
      <c r="B37" s="2">
        <f t="shared" si="4"/>
        <v>1</v>
      </c>
      <c r="C37" s="354"/>
      <c r="D37" s="354"/>
      <c r="E37" s="291">
        <v>8.5</v>
      </c>
      <c r="F37" s="291">
        <f>'2013'!C26</f>
        <v>5.69</v>
      </c>
      <c r="G37" s="291">
        <f>'2013'!D26</f>
        <v>5.34</v>
      </c>
      <c r="H37" s="291">
        <f>'2013'!E26</f>
        <v>7.65</v>
      </c>
      <c r="I37" s="345"/>
      <c r="J37" s="345"/>
      <c r="K37" s="291">
        <f t="shared" si="5"/>
        <v>6.7949999999999999</v>
      </c>
      <c r="L37" s="370"/>
      <c r="M37" s="1"/>
      <c r="N37" s="340"/>
      <c r="O37" s="1"/>
    </row>
    <row r="38" spans="1:17" x14ac:dyDescent="0.25">
      <c r="A38" s="351" t="s">
        <v>727</v>
      </c>
      <c r="B38" s="2">
        <f t="shared" si="4"/>
        <v>16</v>
      </c>
      <c r="C38" s="354"/>
      <c r="D38" s="354"/>
      <c r="E38" s="291">
        <v>9.5299999999999994</v>
      </c>
      <c r="F38" s="291">
        <v>9.8000000000000007</v>
      </c>
      <c r="G38" s="291">
        <v>10.8</v>
      </c>
      <c r="H38" s="291">
        <v>11.727142857142857</v>
      </c>
      <c r="I38" s="345"/>
      <c r="J38" s="345"/>
      <c r="K38" s="291">
        <f t="shared" si="5"/>
        <v>10.464285714285714</v>
      </c>
      <c r="L38" s="370"/>
      <c r="M38" s="1"/>
      <c r="N38" s="340"/>
      <c r="O38" s="1"/>
    </row>
    <row r="39" spans="1:17" x14ac:dyDescent="0.25">
      <c r="A39" s="351" t="s">
        <v>747</v>
      </c>
      <c r="B39" s="2">
        <f t="shared" si="4"/>
        <v>9</v>
      </c>
      <c r="C39" s="354"/>
      <c r="D39" s="354"/>
      <c r="E39" s="291">
        <f>'2014'!N26</f>
        <v>7.37</v>
      </c>
      <c r="F39" s="291">
        <f>'2015'!C26</f>
        <v>7.79</v>
      </c>
      <c r="G39" s="291">
        <f>'2015'!D26</f>
        <v>7.41</v>
      </c>
      <c r="H39" s="291">
        <f>'2015'!E26</f>
        <v>11.5</v>
      </c>
      <c r="I39" s="345"/>
      <c r="J39" s="345"/>
      <c r="K39" s="291">
        <f t="shared" si="5"/>
        <v>8.5175000000000001</v>
      </c>
      <c r="L39" s="370"/>
      <c r="M39" s="1"/>
      <c r="N39" s="340"/>
      <c r="O39" s="1"/>
    </row>
    <row r="40" spans="1:17" x14ac:dyDescent="0.25">
      <c r="A40" s="351" t="s">
        <v>757</v>
      </c>
      <c r="B40" s="2">
        <f t="shared" si="4"/>
        <v>15</v>
      </c>
      <c r="C40" s="354"/>
      <c r="D40" s="354"/>
      <c r="E40" s="291">
        <v>12</v>
      </c>
      <c r="F40" s="291">
        <v>8.26</v>
      </c>
      <c r="G40" s="291">
        <v>8.36</v>
      </c>
      <c r="H40" s="291">
        <v>10.7</v>
      </c>
      <c r="I40" s="345"/>
      <c r="J40" s="345"/>
      <c r="K40" s="291">
        <f t="shared" si="5"/>
        <v>9.8299999999999983</v>
      </c>
      <c r="L40" s="370"/>
      <c r="M40" s="1"/>
      <c r="N40" s="340"/>
      <c r="O40" s="1"/>
    </row>
    <row r="41" spans="1:17" x14ac:dyDescent="0.25">
      <c r="A41" s="355" t="s">
        <v>571</v>
      </c>
      <c r="B41" s="356"/>
      <c r="C41" s="357"/>
      <c r="D41" s="357"/>
      <c r="E41" s="357">
        <f>AVERAGE(E24:E40)</f>
        <v>7.5658823529411769</v>
      </c>
      <c r="F41" s="357">
        <f t="shared" ref="F41:H41" si="6">AVERAGE(F24:F40)</f>
        <v>7.2735294117647058</v>
      </c>
      <c r="G41" s="357">
        <f t="shared" si="6"/>
        <v>8.0717647058823552</v>
      </c>
      <c r="H41" s="357">
        <f t="shared" si="6"/>
        <v>11.653361344537815</v>
      </c>
      <c r="I41" s="358"/>
      <c r="J41" s="358"/>
      <c r="K41" s="357">
        <f>AVERAGE(K24:K40)</f>
        <v>8.6411344537815129</v>
      </c>
      <c r="L41" s="359"/>
      <c r="M41" s="360"/>
      <c r="N41" s="361"/>
      <c r="O41" s="360"/>
      <c r="P41" s="362"/>
      <c r="Q41" s="362"/>
    </row>
    <row r="42" spans="1:17" x14ac:dyDescent="0.25">
      <c r="A42" s="363"/>
      <c r="B42" s="363"/>
      <c r="C42" s="364"/>
      <c r="D42" s="364"/>
      <c r="E42" s="364"/>
      <c r="F42" s="364"/>
      <c r="G42" s="364"/>
      <c r="H42" s="364"/>
      <c r="I42" s="364"/>
      <c r="J42" s="364"/>
      <c r="K42" s="365"/>
      <c r="L42" s="366"/>
      <c r="M42" s="367"/>
      <c r="N42" s="368"/>
      <c r="O42" s="367"/>
      <c r="P42" s="369"/>
      <c r="Q42" s="369"/>
    </row>
    <row r="43" spans="1:17" x14ac:dyDescent="0.25">
      <c r="A43" s="2" t="s">
        <v>546</v>
      </c>
      <c r="B43" s="2"/>
      <c r="C43" s="338"/>
      <c r="D43" s="338"/>
      <c r="E43" s="291" t="s">
        <v>579</v>
      </c>
      <c r="F43" s="291" t="s">
        <v>580</v>
      </c>
      <c r="G43" s="291" t="s">
        <v>581</v>
      </c>
      <c r="H43" s="291" t="s">
        <v>582</v>
      </c>
      <c r="I43" s="338"/>
      <c r="J43" s="338"/>
      <c r="K43" s="279" t="s">
        <v>583</v>
      </c>
      <c r="L43" s="370"/>
      <c r="M43" s="1"/>
      <c r="N43" s="340"/>
      <c r="O43" s="1"/>
    </row>
    <row r="44" spans="1:17" x14ac:dyDescent="0.25">
      <c r="A44" s="2" t="s">
        <v>554</v>
      </c>
      <c r="B44" s="341"/>
      <c r="C44" s="338"/>
      <c r="D44" s="338"/>
      <c r="E44" s="291">
        <f t="shared" ref="E44:H59" si="7">(E2+E23)/2</f>
        <v>4.4000000000000004</v>
      </c>
      <c r="F44" s="291">
        <f t="shared" si="7"/>
        <v>3.45</v>
      </c>
      <c r="G44" s="291">
        <f t="shared" si="7"/>
        <v>4</v>
      </c>
      <c r="H44" s="291">
        <f t="shared" si="7"/>
        <v>6.55</v>
      </c>
      <c r="I44" s="338"/>
      <c r="J44" s="338"/>
      <c r="K44" s="279">
        <f t="shared" ref="K44:K59" si="8">(K2+K23)/2</f>
        <v>4.6000000000000005</v>
      </c>
      <c r="L44" s="370"/>
      <c r="M44" s="1"/>
      <c r="N44" s="340"/>
      <c r="O44" s="1"/>
    </row>
    <row r="45" spans="1:17" x14ac:dyDescent="0.25">
      <c r="A45" s="2" t="s">
        <v>555</v>
      </c>
      <c r="B45" s="2">
        <f>RANK(K45,K$45:K$61,1)</f>
        <v>8</v>
      </c>
      <c r="C45" s="338"/>
      <c r="D45" s="338"/>
      <c r="E45" s="291">
        <f t="shared" si="7"/>
        <v>5.3</v>
      </c>
      <c r="F45" s="291">
        <f t="shared" si="7"/>
        <v>3.2199999999999998</v>
      </c>
      <c r="G45" s="291">
        <f t="shared" si="7"/>
        <v>5.78</v>
      </c>
      <c r="H45" s="291">
        <f t="shared" si="7"/>
        <v>7.43</v>
      </c>
      <c r="I45" s="343"/>
      <c r="J45" s="343"/>
      <c r="K45" s="291">
        <f t="shared" si="8"/>
        <v>5.4325000000000001</v>
      </c>
      <c r="L45" s="370"/>
      <c r="M45" s="1"/>
      <c r="N45" s="340"/>
      <c r="O45" s="1"/>
    </row>
    <row r="46" spans="1:17" x14ac:dyDescent="0.25">
      <c r="A46" s="2" t="s">
        <v>556</v>
      </c>
      <c r="B46" s="2">
        <f t="shared" ref="B46:B61" si="9">RANK(K46,K$45:K$61,1)</f>
        <v>10</v>
      </c>
      <c r="C46" s="345"/>
      <c r="D46" s="345"/>
      <c r="E46" s="291">
        <f t="shared" si="7"/>
        <v>5.875</v>
      </c>
      <c r="F46" s="291">
        <f t="shared" si="7"/>
        <v>3.9050000000000002</v>
      </c>
      <c r="G46" s="291">
        <f t="shared" si="7"/>
        <v>5.09</v>
      </c>
      <c r="H46" s="291">
        <f t="shared" si="7"/>
        <v>7.44</v>
      </c>
      <c r="I46" s="338"/>
      <c r="J46" s="338"/>
      <c r="K46" s="291">
        <f t="shared" si="8"/>
        <v>5.5775000000000006</v>
      </c>
      <c r="L46" s="370"/>
      <c r="M46" s="1"/>
      <c r="N46" s="340"/>
      <c r="O46" s="1"/>
    </row>
    <row r="47" spans="1:17" x14ac:dyDescent="0.25">
      <c r="A47" s="344" t="s">
        <v>557</v>
      </c>
      <c r="B47" s="2">
        <f t="shared" si="9"/>
        <v>13</v>
      </c>
      <c r="C47" s="347"/>
      <c r="D47" s="347"/>
      <c r="E47" s="291">
        <f t="shared" si="7"/>
        <v>3.13</v>
      </c>
      <c r="F47" s="291">
        <f t="shared" si="7"/>
        <v>5.6349999999999998</v>
      </c>
      <c r="G47" s="291">
        <f t="shared" si="7"/>
        <v>7.835</v>
      </c>
      <c r="H47" s="291">
        <f t="shared" si="7"/>
        <v>7.9350000000000005</v>
      </c>
      <c r="I47" s="338"/>
      <c r="J47" s="338"/>
      <c r="K47" s="291">
        <f t="shared" si="8"/>
        <v>6.1337500000000009</v>
      </c>
      <c r="L47" s="346" t="s">
        <v>584</v>
      </c>
      <c r="M47" s="1"/>
      <c r="N47" s="340"/>
      <c r="O47" s="1"/>
    </row>
    <row r="48" spans="1:17" x14ac:dyDescent="0.25">
      <c r="A48" s="2" t="s">
        <v>559</v>
      </c>
      <c r="B48" s="2">
        <f t="shared" si="9"/>
        <v>9</v>
      </c>
      <c r="C48" s="338"/>
      <c r="D48" s="338"/>
      <c r="E48" s="291">
        <f t="shared" si="7"/>
        <v>6.2149999999999999</v>
      </c>
      <c r="F48" s="291">
        <f t="shared" si="7"/>
        <v>3.57</v>
      </c>
      <c r="G48" s="291">
        <f t="shared" si="7"/>
        <v>3.3450000000000002</v>
      </c>
      <c r="H48" s="291">
        <f t="shared" si="7"/>
        <v>8.66</v>
      </c>
      <c r="I48" s="347"/>
      <c r="J48" s="347"/>
      <c r="K48" s="291">
        <f t="shared" si="8"/>
        <v>5.4474999999999998</v>
      </c>
      <c r="L48" s="348" t="s">
        <v>585</v>
      </c>
      <c r="M48" s="1"/>
      <c r="N48" s="340"/>
      <c r="O48" s="1"/>
    </row>
    <row r="49" spans="1:17" x14ac:dyDescent="0.25">
      <c r="A49" s="2" t="s">
        <v>561</v>
      </c>
      <c r="B49" s="2">
        <f t="shared" si="9"/>
        <v>11</v>
      </c>
      <c r="C49" s="338"/>
      <c r="D49" s="338"/>
      <c r="E49" s="291">
        <f t="shared" si="7"/>
        <v>4.9049999999999994</v>
      </c>
      <c r="F49" s="291">
        <f t="shared" si="7"/>
        <v>5.26</v>
      </c>
      <c r="G49" s="291">
        <f t="shared" si="7"/>
        <v>5.6749999999999998</v>
      </c>
      <c r="H49" s="291">
        <f t="shared" si="7"/>
        <v>6.7650000000000006</v>
      </c>
      <c r="I49" s="347"/>
      <c r="J49" s="347"/>
      <c r="K49" s="291">
        <f t="shared" si="8"/>
        <v>5.651250000000001</v>
      </c>
      <c r="L49" s="370"/>
      <c r="M49" s="1"/>
      <c r="N49" s="340"/>
      <c r="O49" s="1"/>
    </row>
    <row r="50" spans="1:17" x14ac:dyDescent="0.25">
      <c r="A50" s="36" t="s">
        <v>562</v>
      </c>
      <c r="B50" s="2">
        <f t="shared" si="9"/>
        <v>7</v>
      </c>
      <c r="C50" s="347"/>
      <c r="D50" s="347"/>
      <c r="E50" s="291">
        <f t="shared" si="7"/>
        <v>3.89</v>
      </c>
      <c r="F50" s="291">
        <f t="shared" si="7"/>
        <v>5.85</v>
      </c>
      <c r="G50" s="291">
        <f t="shared" si="7"/>
        <v>3.4819999999999998</v>
      </c>
      <c r="H50" s="291">
        <f t="shared" si="7"/>
        <v>7.4550000000000001</v>
      </c>
      <c r="I50" s="349"/>
      <c r="J50" s="349"/>
      <c r="K50" s="291">
        <f t="shared" si="8"/>
        <v>5.1692499999999999</v>
      </c>
      <c r="L50" s="370"/>
      <c r="M50" s="1"/>
      <c r="N50" s="340"/>
      <c r="O50" s="1"/>
    </row>
    <row r="51" spans="1:17" x14ac:dyDescent="0.25">
      <c r="A51" s="351" t="s">
        <v>563</v>
      </c>
      <c r="B51" s="2">
        <f t="shared" si="9"/>
        <v>4</v>
      </c>
      <c r="C51" s="343"/>
      <c r="D51" s="343"/>
      <c r="E51" s="291">
        <f t="shared" si="7"/>
        <v>4.04</v>
      </c>
      <c r="F51" s="291">
        <f t="shared" si="7"/>
        <v>3.113</v>
      </c>
      <c r="G51" s="291">
        <f t="shared" si="7"/>
        <v>3.7549999999999999</v>
      </c>
      <c r="H51" s="291">
        <f t="shared" si="7"/>
        <v>5.91</v>
      </c>
      <c r="I51" s="345"/>
      <c r="J51" s="345"/>
      <c r="K51" s="291">
        <f t="shared" si="8"/>
        <v>4.2045000000000003</v>
      </c>
      <c r="L51" s="370"/>
      <c r="M51" s="1"/>
      <c r="N51" s="340"/>
      <c r="O51" s="1"/>
    </row>
    <row r="52" spans="1:17" x14ac:dyDescent="0.25">
      <c r="A52" s="350" t="s">
        <v>564</v>
      </c>
      <c r="B52" s="2">
        <f t="shared" si="9"/>
        <v>17</v>
      </c>
      <c r="C52" s="352"/>
      <c r="D52" s="352"/>
      <c r="E52" s="291">
        <f t="shared" si="7"/>
        <v>5.9950000000000001</v>
      </c>
      <c r="F52" s="291">
        <f t="shared" si="7"/>
        <v>7.8800000000000008</v>
      </c>
      <c r="G52" s="291">
        <f t="shared" si="7"/>
        <v>7.2050000000000001</v>
      </c>
      <c r="H52" s="291">
        <f t="shared" si="7"/>
        <v>7.9449999999999994</v>
      </c>
      <c r="I52" s="345"/>
      <c r="J52" s="345"/>
      <c r="K52" s="291">
        <f t="shared" si="8"/>
        <v>7.2562499999999996</v>
      </c>
      <c r="L52" s="370"/>
      <c r="M52" s="1"/>
      <c r="N52" s="340"/>
      <c r="O52" s="1"/>
    </row>
    <row r="53" spans="1:17" x14ac:dyDescent="0.25">
      <c r="A53" s="351" t="s">
        <v>565</v>
      </c>
      <c r="B53" s="2">
        <f t="shared" si="9"/>
        <v>14</v>
      </c>
      <c r="C53" s="352"/>
      <c r="D53" s="352"/>
      <c r="E53" s="291">
        <f t="shared" si="7"/>
        <v>4.5650000000000004</v>
      </c>
      <c r="F53" s="291">
        <f t="shared" si="7"/>
        <v>7.0649999999999995</v>
      </c>
      <c r="G53" s="291">
        <f t="shared" si="7"/>
        <v>6.4600000000000009</v>
      </c>
      <c r="H53" s="291">
        <f t="shared" si="7"/>
        <v>7.4399999999999995</v>
      </c>
      <c r="I53" s="345"/>
      <c r="J53" s="345"/>
      <c r="K53" s="291">
        <f t="shared" si="8"/>
        <v>6.3825000000000003</v>
      </c>
      <c r="L53" s="370"/>
      <c r="M53" s="1"/>
      <c r="N53" s="340"/>
      <c r="O53" s="1"/>
    </row>
    <row r="54" spans="1:17" x14ac:dyDescent="0.25">
      <c r="A54" s="351" t="s">
        <v>566</v>
      </c>
      <c r="B54" s="2">
        <f t="shared" si="9"/>
        <v>2</v>
      </c>
      <c r="C54" s="354"/>
      <c r="D54" s="354"/>
      <c r="E54" s="291">
        <f t="shared" si="7"/>
        <v>3.4449999999999998</v>
      </c>
      <c r="F54" s="291">
        <f t="shared" si="7"/>
        <v>1.0199999999999998</v>
      </c>
      <c r="G54" s="291">
        <f t="shared" si="7"/>
        <v>4.42</v>
      </c>
      <c r="H54" s="291">
        <f t="shared" si="7"/>
        <v>7.3000000000000007</v>
      </c>
      <c r="I54" s="345"/>
      <c r="J54" s="345"/>
      <c r="K54" s="291">
        <f t="shared" si="8"/>
        <v>4.0462499999999997</v>
      </c>
      <c r="L54" s="370"/>
      <c r="M54" s="1"/>
      <c r="N54" s="340"/>
      <c r="O54" s="1"/>
    </row>
    <row r="55" spans="1:17" x14ac:dyDescent="0.25">
      <c r="A55" s="353" t="s">
        <v>567</v>
      </c>
      <c r="B55" s="2">
        <f t="shared" si="9"/>
        <v>1</v>
      </c>
      <c r="C55" s="354"/>
      <c r="D55" s="354"/>
      <c r="E55" s="291">
        <f t="shared" si="7"/>
        <v>3.4615</v>
      </c>
      <c r="F55" s="291">
        <f t="shared" si="7"/>
        <v>0.60499999999999998</v>
      </c>
      <c r="G55" s="291">
        <f t="shared" si="7"/>
        <v>3.5315000000000003</v>
      </c>
      <c r="H55" s="291">
        <f t="shared" si="7"/>
        <v>7.5</v>
      </c>
      <c r="I55" s="345"/>
      <c r="J55" s="345"/>
      <c r="K55" s="291">
        <f t="shared" si="8"/>
        <v>3.7744999999999997</v>
      </c>
      <c r="L55" s="370"/>
      <c r="M55" s="1"/>
      <c r="N55" s="340"/>
      <c r="O55" s="1"/>
    </row>
    <row r="56" spans="1:17" x14ac:dyDescent="0.25">
      <c r="A56" s="351" t="s">
        <v>568</v>
      </c>
      <c r="B56" s="2">
        <f t="shared" si="9"/>
        <v>5</v>
      </c>
      <c r="C56" s="354"/>
      <c r="D56" s="354"/>
      <c r="E56" s="291">
        <f t="shared" si="7"/>
        <v>0.25</v>
      </c>
      <c r="F56" s="291">
        <f t="shared" si="7"/>
        <v>4.4649999999999999</v>
      </c>
      <c r="G56" s="291">
        <f t="shared" si="7"/>
        <v>6.5250000000000004</v>
      </c>
      <c r="H56" s="291">
        <f t="shared" si="7"/>
        <v>8.19</v>
      </c>
      <c r="I56" s="345"/>
      <c r="J56" s="345"/>
      <c r="K56" s="291">
        <f t="shared" si="8"/>
        <v>4.8574999999999999</v>
      </c>
      <c r="L56" s="370"/>
      <c r="M56" s="1"/>
      <c r="N56" s="340"/>
      <c r="O56" s="1"/>
    </row>
    <row r="57" spans="1:17" x14ac:dyDescent="0.25">
      <c r="A57" s="351" t="s">
        <v>569</v>
      </c>
      <c r="B57" s="2">
        <f t="shared" si="9"/>
        <v>12</v>
      </c>
      <c r="C57" s="338"/>
      <c r="D57" s="338"/>
      <c r="E57" s="291">
        <f t="shared" si="7"/>
        <v>7.2850000000000001</v>
      </c>
      <c r="F57" s="291">
        <f t="shared" si="7"/>
        <v>5.8049999999999997</v>
      </c>
      <c r="G57" s="291">
        <f t="shared" si="7"/>
        <v>1.4850000000000001</v>
      </c>
      <c r="H57" s="291">
        <f t="shared" si="7"/>
        <v>9.1999999999999993</v>
      </c>
      <c r="I57" s="343"/>
      <c r="J57" s="343"/>
      <c r="K57" s="291">
        <f t="shared" si="8"/>
        <v>5.9437499999999996</v>
      </c>
      <c r="L57" s="370"/>
      <c r="M57" s="1"/>
      <c r="N57" s="340"/>
      <c r="O57" s="1"/>
    </row>
    <row r="58" spans="1:17" x14ac:dyDescent="0.25">
      <c r="A58" s="351" t="s">
        <v>570</v>
      </c>
      <c r="B58" s="2">
        <f t="shared" si="9"/>
        <v>3</v>
      </c>
      <c r="C58" s="338"/>
      <c r="D58" s="338"/>
      <c r="E58" s="291">
        <f t="shared" si="7"/>
        <v>5.8</v>
      </c>
      <c r="F58" s="291">
        <f t="shared" si="7"/>
        <v>3.2935000000000003</v>
      </c>
      <c r="G58" s="291">
        <f t="shared" si="7"/>
        <v>2.7484999999999999</v>
      </c>
      <c r="H58" s="291">
        <f t="shared" si="7"/>
        <v>4.46</v>
      </c>
      <c r="I58" s="343"/>
      <c r="J58" s="343"/>
      <c r="K58" s="291">
        <f t="shared" si="8"/>
        <v>4.0754999999999999</v>
      </c>
      <c r="L58" s="370"/>
      <c r="M58" s="1"/>
      <c r="N58" s="340"/>
      <c r="O58" s="1"/>
    </row>
    <row r="59" spans="1:17" x14ac:dyDescent="0.25">
      <c r="A59" s="351" t="s">
        <v>727</v>
      </c>
      <c r="B59" s="2">
        <f t="shared" si="9"/>
        <v>16</v>
      </c>
      <c r="C59" s="338"/>
      <c r="D59" s="338"/>
      <c r="E59" s="291">
        <f t="shared" si="7"/>
        <v>6.55</v>
      </c>
      <c r="F59" s="291">
        <f t="shared" si="7"/>
        <v>6.9250000000000007</v>
      </c>
      <c r="G59" s="291">
        <f t="shared" si="7"/>
        <v>7.6450000000000005</v>
      </c>
      <c r="H59" s="291">
        <f t="shared" si="7"/>
        <v>7.8135714285714286</v>
      </c>
      <c r="I59" s="343"/>
      <c r="J59" s="343"/>
      <c r="K59" s="291">
        <f t="shared" si="8"/>
        <v>7.2333928571428565</v>
      </c>
      <c r="L59" s="370"/>
      <c r="M59" s="1"/>
      <c r="N59" s="340"/>
      <c r="O59" s="1"/>
    </row>
    <row r="60" spans="1:17" x14ac:dyDescent="0.25">
      <c r="A60" s="351" t="s">
        <v>747</v>
      </c>
      <c r="B60" s="2">
        <f t="shared" si="9"/>
        <v>6</v>
      </c>
      <c r="C60" s="338"/>
      <c r="D60" s="338"/>
      <c r="E60" s="291">
        <f t="shared" ref="E60:H61" si="10">(E18+E39)/2</f>
        <v>4.5199999999999996</v>
      </c>
      <c r="F60" s="291">
        <f t="shared" si="10"/>
        <v>4.3384999999999998</v>
      </c>
      <c r="G60" s="291">
        <f t="shared" si="10"/>
        <v>4.0015000000000001</v>
      </c>
      <c r="H60" s="291">
        <f t="shared" si="10"/>
        <v>7.27</v>
      </c>
      <c r="I60" s="343"/>
      <c r="J60" s="343"/>
      <c r="K60" s="291">
        <f t="shared" ref="K60:K61" si="11">(K18+K39)/2</f>
        <v>5.0324999999999998</v>
      </c>
      <c r="L60" s="370"/>
      <c r="M60" s="1"/>
      <c r="N60" s="340"/>
      <c r="O60" s="1"/>
    </row>
    <row r="61" spans="1:17" x14ac:dyDescent="0.25">
      <c r="A61" s="351" t="s">
        <v>757</v>
      </c>
      <c r="B61" s="2">
        <f t="shared" si="9"/>
        <v>15</v>
      </c>
      <c r="C61" s="338"/>
      <c r="D61" s="338"/>
      <c r="E61" s="291">
        <f t="shared" si="10"/>
        <v>9.86</v>
      </c>
      <c r="F61" s="291">
        <f t="shared" si="10"/>
        <v>5.51</v>
      </c>
      <c r="G61" s="291">
        <f t="shared" si="10"/>
        <v>5.4550000000000001</v>
      </c>
      <c r="H61" s="291">
        <f t="shared" si="10"/>
        <v>6.4899999999999993</v>
      </c>
      <c r="I61" s="343"/>
      <c r="J61" s="343"/>
      <c r="K61" s="291">
        <f t="shared" si="11"/>
        <v>6.8287499999999994</v>
      </c>
      <c r="L61" s="370"/>
      <c r="M61" s="1"/>
      <c r="N61" s="340"/>
      <c r="O61" s="1"/>
    </row>
    <row r="62" spans="1:17" x14ac:dyDescent="0.25">
      <c r="A62" s="355" t="s">
        <v>571</v>
      </c>
      <c r="B62" s="356"/>
      <c r="C62" s="357"/>
      <c r="D62" s="357"/>
      <c r="E62" s="357">
        <f>AVERAGE(E45:E61)</f>
        <v>5.0050882352941173</v>
      </c>
      <c r="F62" s="357">
        <f>AVERAGE(F45:F61)</f>
        <v>4.5564705882352934</v>
      </c>
      <c r="G62" s="357">
        <f t="shared" ref="G62:H62" si="12">AVERAGE(G45:G61)</f>
        <v>4.966970588235295</v>
      </c>
      <c r="H62" s="357">
        <f t="shared" si="12"/>
        <v>7.3649159663865547</v>
      </c>
      <c r="I62" s="358"/>
      <c r="J62" s="358"/>
      <c r="K62" s="357">
        <f>AVERAGE(K45:K61)</f>
        <v>5.4733613445378158</v>
      </c>
      <c r="L62" s="359"/>
      <c r="M62" s="360"/>
      <c r="N62" s="361"/>
      <c r="O62" s="360"/>
      <c r="P62" s="362"/>
      <c r="Q62" s="362"/>
    </row>
    <row r="63" spans="1:17" x14ac:dyDescent="0.25">
      <c r="A63" s="363"/>
      <c r="B63" s="363"/>
      <c r="C63" s="364"/>
      <c r="D63" s="364"/>
      <c r="E63" s="364"/>
      <c r="F63" s="364"/>
      <c r="G63" s="364"/>
      <c r="H63" s="364"/>
      <c r="I63" s="364"/>
      <c r="J63" s="364"/>
      <c r="K63" s="365"/>
      <c r="L63" s="366"/>
      <c r="M63" s="367"/>
      <c r="N63" s="367"/>
      <c r="O63" s="367"/>
      <c r="P63" s="369"/>
      <c r="Q63" s="369"/>
    </row>
    <row r="64" spans="1:17" x14ac:dyDescent="0.25">
      <c r="A64" s="36" t="s">
        <v>586</v>
      </c>
      <c r="B64" s="2"/>
      <c r="C64" s="303" t="s">
        <v>587</v>
      </c>
      <c r="D64" s="303" t="s">
        <v>588</v>
      </c>
      <c r="E64" s="291" t="s">
        <v>589</v>
      </c>
      <c r="F64" s="291" t="s">
        <v>590</v>
      </c>
      <c r="G64" s="291" t="s">
        <v>591</v>
      </c>
      <c r="H64" s="291" t="s">
        <v>592</v>
      </c>
      <c r="I64" s="303" t="s">
        <v>593</v>
      </c>
      <c r="J64" s="303" t="s">
        <v>594</v>
      </c>
      <c r="K64" s="279" t="s">
        <v>595</v>
      </c>
      <c r="L64" s="303" t="s">
        <v>596</v>
      </c>
      <c r="M64" s="36" t="s">
        <v>597</v>
      </c>
      <c r="N64" s="1" t="s">
        <v>598</v>
      </c>
      <c r="O64" s="1" t="s">
        <v>599</v>
      </c>
    </row>
    <row r="65" spans="1:15" x14ac:dyDescent="0.25">
      <c r="A65" s="2" t="s">
        <v>554</v>
      </c>
      <c r="B65" s="341"/>
      <c r="C65" s="291">
        <v>1</v>
      </c>
      <c r="D65" s="291">
        <v>5</v>
      </c>
      <c r="E65" s="291">
        <v>10</v>
      </c>
      <c r="F65" s="291">
        <v>12</v>
      </c>
      <c r="G65" s="291">
        <v>11</v>
      </c>
      <c r="H65" s="291">
        <v>7</v>
      </c>
      <c r="I65" s="291">
        <v>3</v>
      </c>
      <c r="J65" s="291">
        <v>0</v>
      </c>
      <c r="K65" s="279">
        <f>SUM(C65:J65)</f>
        <v>49</v>
      </c>
      <c r="L65" s="338"/>
      <c r="M65" s="341"/>
      <c r="N65" s="373"/>
      <c r="O65" s="373"/>
    </row>
    <row r="66" spans="1:15" x14ac:dyDescent="0.25">
      <c r="A66" s="2" t="s">
        <v>555</v>
      </c>
      <c r="B66" s="341"/>
      <c r="C66" s="338"/>
      <c r="D66" s="338"/>
      <c r="E66" s="374"/>
      <c r="F66" s="374"/>
      <c r="G66" s="374"/>
      <c r="H66" s="374"/>
      <c r="I66" s="374"/>
      <c r="J66" s="374"/>
      <c r="K66" s="374"/>
      <c r="L66" s="375"/>
      <c r="M66" s="375"/>
      <c r="N66" s="373"/>
      <c r="O66" s="373"/>
    </row>
    <row r="67" spans="1:15" x14ac:dyDescent="0.25">
      <c r="A67" s="350" t="s">
        <v>556</v>
      </c>
      <c r="B67" s="341"/>
      <c r="C67" s="338"/>
      <c r="D67" s="338"/>
      <c r="E67" s="374"/>
      <c r="F67" s="291">
        <v>9</v>
      </c>
      <c r="G67" s="291">
        <v>2</v>
      </c>
      <c r="H67" s="291">
        <v>2</v>
      </c>
      <c r="I67" s="291">
        <v>5</v>
      </c>
      <c r="J67" s="291">
        <v>0</v>
      </c>
      <c r="K67" s="291">
        <f t="shared" ref="K67:K82" si="13">SUM(C67:J67)</f>
        <v>18</v>
      </c>
      <c r="L67" s="375"/>
      <c r="M67" s="375"/>
      <c r="N67" s="373"/>
      <c r="O67" s="373"/>
    </row>
    <row r="68" spans="1:15" x14ac:dyDescent="0.25">
      <c r="A68" s="376" t="s">
        <v>557</v>
      </c>
      <c r="B68" s="2">
        <f>RANK(K68,K$67:K$82,0)</f>
        <v>8</v>
      </c>
      <c r="C68" s="291">
        <v>0</v>
      </c>
      <c r="D68" s="291">
        <v>6</v>
      </c>
      <c r="E68" s="291">
        <v>19</v>
      </c>
      <c r="F68" s="291">
        <v>11</v>
      </c>
      <c r="G68" s="291">
        <v>6</v>
      </c>
      <c r="H68" s="291">
        <v>7</v>
      </c>
      <c r="I68" s="291">
        <v>2</v>
      </c>
      <c r="J68" s="291">
        <v>0</v>
      </c>
      <c r="K68" s="291">
        <f t="shared" si="13"/>
        <v>51</v>
      </c>
      <c r="L68" s="375"/>
      <c r="M68" s="375"/>
      <c r="N68" s="373"/>
      <c r="O68" s="373"/>
    </row>
    <row r="69" spans="1:15" x14ac:dyDescent="0.25">
      <c r="A69" s="2" t="s">
        <v>559</v>
      </c>
      <c r="B69" s="2">
        <f t="shared" ref="B69:B82" si="14">RANK(K69,K$67:K$82,0)</f>
        <v>6</v>
      </c>
      <c r="C69" s="291">
        <v>1</v>
      </c>
      <c r="D69" s="291">
        <v>0</v>
      </c>
      <c r="E69" s="291">
        <v>7</v>
      </c>
      <c r="F69" s="291">
        <v>14</v>
      </c>
      <c r="G69" s="291">
        <v>18</v>
      </c>
      <c r="H69" s="291">
        <v>7</v>
      </c>
      <c r="I69" s="291">
        <v>9</v>
      </c>
      <c r="J69" s="291">
        <v>0</v>
      </c>
      <c r="K69" s="291">
        <f t="shared" si="13"/>
        <v>56</v>
      </c>
      <c r="L69" s="375"/>
      <c r="M69" s="377">
        <v>41011</v>
      </c>
      <c r="N69" s="373"/>
      <c r="O69" s="373">
        <v>102</v>
      </c>
    </row>
    <row r="70" spans="1:15" x14ac:dyDescent="0.25">
      <c r="A70" s="36" t="s">
        <v>561</v>
      </c>
      <c r="B70" s="2">
        <f t="shared" si="14"/>
        <v>3</v>
      </c>
      <c r="C70" s="291">
        <v>7</v>
      </c>
      <c r="D70" s="291">
        <v>2</v>
      </c>
      <c r="E70" s="291">
        <v>12</v>
      </c>
      <c r="F70" s="291">
        <v>10</v>
      </c>
      <c r="G70" s="291">
        <v>12</v>
      </c>
      <c r="H70" s="291">
        <v>13</v>
      </c>
      <c r="I70" s="291">
        <v>3</v>
      </c>
      <c r="J70" s="291">
        <v>0</v>
      </c>
      <c r="K70" s="291">
        <f t="shared" si="13"/>
        <v>59</v>
      </c>
      <c r="L70" s="377">
        <v>41201</v>
      </c>
      <c r="M70" s="377">
        <v>41011</v>
      </c>
      <c r="N70" s="373">
        <v>292</v>
      </c>
      <c r="O70" s="373">
        <v>103</v>
      </c>
    </row>
    <row r="71" spans="1:15" x14ac:dyDescent="0.25">
      <c r="A71" s="378" t="s">
        <v>562</v>
      </c>
      <c r="B71" s="2">
        <f t="shared" si="14"/>
        <v>11</v>
      </c>
      <c r="C71" s="291">
        <v>0</v>
      </c>
      <c r="D71" s="291">
        <v>5</v>
      </c>
      <c r="E71" s="291">
        <v>12</v>
      </c>
      <c r="F71" s="291">
        <v>6</v>
      </c>
      <c r="G71" s="291">
        <v>11</v>
      </c>
      <c r="H71" s="291">
        <v>8</v>
      </c>
      <c r="I71" s="291">
        <v>0</v>
      </c>
      <c r="J71" s="291">
        <v>1</v>
      </c>
      <c r="K71" s="291">
        <f t="shared" si="13"/>
        <v>43</v>
      </c>
      <c r="L71" s="377">
        <v>41225</v>
      </c>
      <c r="M71" s="379">
        <v>41047</v>
      </c>
      <c r="N71" s="373">
        <v>317</v>
      </c>
      <c r="O71" s="373">
        <v>138</v>
      </c>
    </row>
    <row r="72" spans="1:15" x14ac:dyDescent="0.25">
      <c r="A72" s="351" t="s">
        <v>563</v>
      </c>
      <c r="B72" s="2">
        <f t="shared" si="14"/>
        <v>2</v>
      </c>
      <c r="C72" s="291">
        <v>0</v>
      </c>
      <c r="D72" s="291">
        <v>8</v>
      </c>
      <c r="E72" s="291">
        <v>11</v>
      </c>
      <c r="F72" s="291">
        <v>13</v>
      </c>
      <c r="G72" s="291">
        <v>9</v>
      </c>
      <c r="H72" s="291">
        <v>15</v>
      </c>
      <c r="I72" s="291">
        <v>4</v>
      </c>
      <c r="J72" s="291">
        <v>0</v>
      </c>
      <c r="K72" s="291">
        <f t="shared" si="13"/>
        <v>60</v>
      </c>
      <c r="L72" s="377">
        <v>41230</v>
      </c>
      <c r="M72" s="377">
        <v>41010</v>
      </c>
      <c r="N72" s="373">
        <v>321</v>
      </c>
      <c r="O72" s="373">
        <v>101</v>
      </c>
    </row>
    <row r="73" spans="1:15" x14ac:dyDescent="0.25">
      <c r="A73" s="351" t="s">
        <v>564</v>
      </c>
      <c r="B73" s="2">
        <f t="shared" si="14"/>
        <v>14</v>
      </c>
      <c r="C73" s="291">
        <v>0</v>
      </c>
      <c r="D73" s="291">
        <v>3</v>
      </c>
      <c r="E73" s="291">
        <v>9</v>
      </c>
      <c r="F73" s="291">
        <v>5</v>
      </c>
      <c r="G73" s="291">
        <v>6</v>
      </c>
      <c r="H73" s="291">
        <v>4</v>
      </c>
      <c r="I73" s="291">
        <v>0</v>
      </c>
      <c r="J73" s="291">
        <v>0</v>
      </c>
      <c r="K73" s="291">
        <f t="shared" si="13"/>
        <v>27</v>
      </c>
      <c r="L73" s="377">
        <v>41217</v>
      </c>
      <c r="M73" s="377">
        <v>40991</v>
      </c>
      <c r="N73" s="373">
        <v>308</v>
      </c>
      <c r="O73" s="373">
        <v>82</v>
      </c>
    </row>
    <row r="74" spans="1:15" x14ac:dyDescent="0.25">
      <c r="A74" s="351" t="s">
        <v>565</v>
      </c>
      <c r="B74" s="2">
        <f t="shared" si="14"/>
        <v>9</v>
      </c>
      <c r="C74" s="291">
        <v>3</v>
      </c>
      <c r="D74" s="291">
        <v>6</v>
      </c>
      <c r="E74" s="291">
        <v>13</v>
      </c>
      <c r="F74" s="291">
        <v>4</v>
      </c>
      <c r="G74" s="291">
        <v>10</v>
      </c>
      <c r="H74" s="291">
        <v>5</v>
      </c>
      <c r="I74" s="291">
        <v>5</v>
      </c>
      <c r="J74" s="291">
        <v>0</v>
      </c>
      <c r="K74" s="291">
        <f t="shared" si="13"/>
        <v>46</v>
      </c>
      <c r="L74" s="377">
        <v>41203</v>
      </c>
      <c r="M74" s="377">
        <v>41015</v>
      </c>
      <c r="N74" s="373">
        <v>294</v>
      </c>
      <c r="O74" s="373">
        <v>107</v>
      </c>
    </row>
    <row r="75" spans="1:15" x14ac:dyDescent="0.25">
      <c r="A75" s="351" t="s">
        <v>566</v>
      </c>
      <c r="B75" s="2">
        <f t="shared" si="14"/>
        <v>7</v>
      </c>
      <c r="C75" s="291">
        <v>0</v>
      </c>
      <c r="D75" s="291">
        <v>3</v>
      </c>
      <c r="E75" s="291">
        <v>14</v>
      </c>
      <c r="F75" s="291">
        <v>17</v>
      </c>
      <c r="G75" s="291">
        <v>11</v>
      </c>
      <c r="H75" s="291">
        <v>9</v>
      </c>
      <c r="I75" s="291">
        <v>0</v>
      </c>
      <c r="J75" s="291">
        <v>0</v>
      </c>
      <c r="K75" s="291">
        <f t="shared" si="13"/>
        <v>54</v>
      </c>
      <c r="L75" s="380">
        <v>41236</v>
      </c>
      <c r="M75" s="377">
        <v>40999</v>
      </c>
      <c r="N75" s="373">
        <v>328</v>
      </c>
      <c r="O75" s="373">
        <v>90</v>
      </c>
    </row>
    <row r="76" spans="1:15" x14ac:dyDescent="0.25">
      <c r="A76" s="351" t="s">
        <v>567</v>
      </c>
      <c r="B76" s="2">
        <f t="shared" si="14"/>
        <v>4</v>
      </c>
      <c r="C76" s="291">
        <v>1</v>
      </c>
      <c r="D76" s="291">
        <v>1</v>
      </c>
      <c r="E76" s="291">
        <v>14</v>
      </c>
      <c r="F76" s="291">
        <v>18</v>
      </c>
      <c r="G76" s="291">
        <v>12</v>
      </c>
      <c r="H76" s="291">
        <v>7</v>
      </c>
      <c r="I76" s="291">
        <v>3</v>
      </c>
      <c r="J76" s="291">
        <v>2</v>
      </c>
      <c r="K76" s="291">
        <f t="shared" si="13"/>
        <v>58</v>
      </c>
      <c r="L76" s="379">
        <v>41197</v>
      </c>
      <c r="M76" s="377">
        <v>41044</v>
      </c>
      <c r="N76" s="373">
        <v>288</v>
      </c>
      <c r="O76" s="373">
        <v>135</v>
      </c>
    </row>
    <row r="77" spans="1:15" x14ac:dyDescent="0.25">
      <c r="A77" s="353" t="s">
        <v>568</v>
      </c>
      <c r="B77" s="2">
        <f t="shared" si="14"/>
        <v>1</v>
      </c>
      <c r="C77" s="291">
        <v>3</v>
      </c>
      <c r="D77" s="291">
        <v>7</v>
      </c>
      <c r="E77" s="291">
        <v>25</v>
      </c>
      <c r="F77" s="291">
        <v>14</v>
      </c>
      <c r="G77" s="291">
        <v>4</v>
      </c>
      <c r="H77" s="291">
        <v>8</v>
      </c>
      <c r="I77" s="291">
        <v>0</v>
      </c>
      <c r="J77" s="291">
        <v>0</v>
      </c>
      <c r="K77" s="291">
        <f>SUM(C77:J77)</f>
        <v>61</v>
      </c>
      <c r="L77" s="377">
        <v>41200</v>
      </c>
      <c r="M77" s="380">
        <v>40990</v>
      </c>
      <c r="N77" s="373">
        <v>291</v>
      </c>
      <c r="O77" s="373">
        <v>81</v>
      </c>
    </row>
    <row r="78" spans="1:15" x14ac:dyDescent="0.25">
      <c r="A78" s="351" t="s">
        <v>569</v>
      </c>
      <c r="B78" s="2">
        <f t="shared" si="14"/>
        <v>12</v>
      </c>
      <c r="C78" s="291">
        <v>1</v>
      </c>
      <c r="D78" s="291">
        <v>2</v>
      </c>
      <c r="E78" s="291">
        <v>3</v>
      </c>
      <c r="F78" s="291">
        <v>10</v>
      </c>
      <c r="G78" s="291">
        <v>16</v>
      </c>
      <c r="H78" s="291">
        <v>2</v>
      </c>
      <c r="I78" s="291">
        <v>5</v>
      </c>
      <c r="J78" s="291">
        <v>0</v>
      </c>
      <c r="K78" s="291">
        <f t="shared" si="13"/>
        <v>39</v>
      </c>
      <c r="L78" s="377">
        <v>41202</v>
      </c>
      <c r="M78" s="377">
        <v>41016</v>
      </c>
      <c r="N78" s="373">
        <v>293</v>
      </c>
      <c r="O78" s="373">
        <v>108</v>
      </c>
    </row>
    <row r="79" spans="1:15" x14ac:dyDescent="0.25">
      <c r="A79" s="351" t="s">
        <v>570</v>
      </c>
      <c r="B79" s="2">
        <f t="shared" si="14"/>
        <v>5</v>
      </c>
      <c r="C79" s="291">
        <v>0</v>
      </c>
      <c r="D79" s="291">
        <v>2</v>
      </c>
      <c r="E79" s="291">
        <v>10</v>
      </c>
      <c r="F79" s="291">
        <f>'2013'!C64</f>
        <v>15</v>
      </c>
      <c r="G79" s="291">
        <f>'2013'!D64</f>
        <v>15</v>
      </c>
      <c r="H79" s="291">
        <f>'2013'!E64</f>
        <v>9</v>
      </c>
      <c r="I79" s="291">
        <f>'2013'!F64</f>
        <v>6</v>
      </c>
      <c r="J79" s="291">
        <f>'2013'!G64</f>
        <v>0</v>
      </c>
      <c r="K79" s="291">
        <f t="shared" si="13"/>
        <v>57</v>
      </c>
      <c r="L79" s="377">
        <v>41219</v>
      </c>
      <c r="M79" s="377">
        <v>41385</v>
      </c>
      <c r="N79" s="373">
        <v>311</v>
      </c>
      <c r="O79" s="373">
        <v>111</v>
      </c>
    </row>
    <row r="80" spans="1:15" x14ac:dyDescent="0.25">
      <c r="A80" s="351" t="s">
        <v>727</v>
      </c>
      <c r="B80" s="2">
        <f t="shared" si="14"/>
        <v>15</v>
      </c>
      <c r="C80" s="291">
        <v>0</v>
      </c>
      <c r="D80" s="291">
        <v>5</v>
      </c>
      <c r="E80" s="291">
        <v>6</v>
      </c>
      <c r="F80" s="291">
        <v>2</v>
      </c>
      <c r="G80" s="291">
        <v>0</v>
      </c>
      <c r="H80" s="291">
        <v>5</v>
      </c>
      <c r="I80" s="291">
        <v>1</v>
      </c>
      <c r="J80" s="291">
        <v>0</v>
      </c>
      <c r="K80" s="291">
        <f t="shared" si="13"/>
        <v>19</v>
      </c>
      <c r="L80" s="377">
        <v>41598</v>
      </c>
      <c r="M80" s="377">
        <v>41744</v>
      </c>
      <c r="N80" s="373">
        <v>325</v>
      </c>
      <c r="O80" s="373">
        <v>105</v>
      </c>
    </row>
    <row r="81" spans="1:17" x14ac:dyDescent="0.25">
      <c r="A81" s="351" t="s">
        <v>747</v>
      </c>
      <c r="B81" s="2">
        <f t="shared" si="14"/>
        <v>9</v>
      </c>
      <c r="C81" s="291">
        <f>'2014'!L64</f>
        <v>0</v>
      </c>
      <c r="D81" s="291">
        <f>'2014'!M64</f>
        <v>0</v>
      </c>
      <c r="E81" s="291">
        <f>'2014'!N64</f>
        <v>11</v>
      </c>
      <c r="F81" s="291">
        <f>'2015'!C64</f>
        <v>15</v>
      </c>
      <c r="G81" s="291">
        <f>'2015'!D64</f>
        <v>12</v>
      </c>
      <c r="H81" s="291">
        <f>'2015'!E64</f>
        <v>6</v>
      </c>
      <c r="I81" s="291">
        <f>'2015'!F64</f>
        <v>2</v>
      </c>
      <c r="J81" s="291">
        <v>0</v>
      </c>
      <c r="K81" s="291">
        <f t="shared" si="13"/>
        <v>46</v>
      </c>
      <c r="L81" s="377">
        <v>42342</v>
      </c>
      <c r="M81" s="377">
        <v>42100</v>
      </c>
      <c r="N81" s="373">
        <v>339</v>
      </c>
      <c r="O81" s="373">
        <v>96</v>
      </c>
    </row>
    <row r="82" spans="1:17" x14ac:dyDescent="0.25">
      <c r="A82" s="351" t="s">
        <v>757</v>
      </c>
      <c r="B82" s="2">
        <f t="shared" si="14"/>
        <v>13</v>
      </c>
      <c r="C82" s="291">
        <v>0</v>
      </c>
      <c r="D82" s="291">
        <v>3</v>
      </c>
      <c r="E82" s="291">
        <v>0</v>
      </c>
      <c r="F82" s="291">
        <v>7</v>
      </c>
      <c r="G82" s="291">
        <v>11</v>
      </c>
      <c r="H82" s="291">
        <v>10</v>
      </c>
      <c r="I82" s="291">
        <v>4</v>
      </c>
      <c r="J82" s="291">
        <v>1</v>
      </c>
      <c r="K82" s="291">
        <f t="shared" si="13"/>
        <v>36</v>
      </c>
      <c r="L82" s="377">
        <v>42330</v>
      </c>
      <c r="M82" s="377">
        <v>42491</v>
      </c>
      <c r="N82" s="373">
        <v>327</v>
      </c>
      <c r="O82" s="373">
        <v>121</v>
      </c>
    </row>
    <row r="83" spans="1:17" x14ac:dyDescent="0.25">
      <c r="A83" s="355" t="s">
        <v>571</v>
      </c>
      <c r="B83" s="356"/>
      <c r="C83" s="357">
        <f t="shared" ref="C83:K83" si="15">AVERAGE(C67:C82)</f>
        <v>1.0666666666666667</v>
      </c>
      <c r="D83" s="357">
        <f t="shared" si="15"/>
        <v>3.5333333333333332</v>
      </c>
      <c r="E83" s="357">
        <f t="shared" si="15"/>
        <v>11.066666666666666</v>
      </c>
      <c r="F83" s="357">
        <f t="shared" si="15"/>
        <v>10.625</v>
      </c>
      <c r="G83" s="357">
        <f t="shared" si="15"/>
        <v>9.6875</v>
      </c>
      <c r="H83" s="357">
        <f t="shared" si="15"/>
        <v>7.3125</v>
      </c>
      <c r="I83" s="357">
        <f t="shared" si="15"/>
        <v>3.0625</v>
      </c>
      <c r="J83" s="357">
        <f t="shared" si="15"/>
        <v>0.25</v>
      </c>
      <c r="K83" s="357">
        <f t="shared" si="15"/>
        <v>45.625</v>
      </c>
      <c r="L83" s="381">
        <v>41584</v>
      </c>
      <c r="M83" s="381">
        <v>41014</v>
      </c>
      <c r="N83" s="382">
        <f>AVERAGE(N70:N82)</f>
        <v>310.30769230769232</v>
      </c>
      <c r="O83" s="382">
        <f>AVERAGE(O69:O82)</f>
        <v>105.71428571428571</v>
      </c>
      <c r="P83" s="362"/>
      <c r="Q83" s="362"/>
    </row>
    <row r="84" spans="1:17" x14ac:dyDescent="0.25">
      <c r="A84" s="363"/>
      <c r="B84" s="363"/>
      <c r="C84" s="364"/>
      <c r="D84" s="364"/>
      <c r="E84" s="364"/>
      <c r="F84" s="364"/>
      <c r="G84" s="364"/>
      <c r="H84" s="364"/>
      <c r="I84" s="364"/>
      <c r="J84" s="364"/>
      <c r="K84" s="365"/>
      <c r="L84" s="366"/>
      <c r="M84" s="367"/>
      <c r="N84" s="368"/>
      <c r="O84" s="367"/>
      <c r="P84" s="369"/>
      <c r="Q84" s="369"/>
    </row>
    <row r="85" spans="1:17" x14ac:dyDescent="0.25">
      <c r="A85" s="36" t="s">
        <v>586</v>
      </c>
      <c r="B85" s="2"/>
      <c r="C85" s="383" t="s">
        <v>600</v>
      </c>
      <c r="D85" s="303" t="s">
        <v>601</v>
      </c>
      <c r="E85" s="291" t="s">
        <v>602</v>
      </c>
      <c r="F85" s="291" t="s">
        <v>603</v>
      </c>
      <c r="G85" s="291" t="s">
        <v>604</v>
      </c>
      <c r="H85" s="291" t="s">
        <v>605</v>
      </c>
      <c r="I85" s="303" t="s">
        <v>606</v>
      </c>
      <c r="J85" s="338"/>
      <c r="K85" s="279" t="s">
        <v>607</v>
      </c>
      <c r="L85" s="458" t="s">
        <v>608</v>
      </c>
      <c r="M85" s="1"/>
      <c r="N85" s="340"/>
      <c r="O85" s="1"/>
    </row>
    <row r="86" spans="1:17" x14ac:dyDescent="0.25">
      <c r="A86" s="2" t="s">
        <v>554</v>
      </c>
      <c r="B86" s="341"/>
      <c r="C86" s="384">
        <v>0</v>
      </c>
      <c r="D86" s="291">
        <v>0</v>
      </c>
      <c r="E86" s="291">
        <v>2</v>
      </c>
      <c r="F86" s="291">
        <v>4</v>
      </c>
      <c r="G86" s="291">
        <v>4</v>
      </c>
      <c r="H86" s="291">
        <v>2</v>
      </c>
      <c r="I86" s="291"/>
      <c r="J86" s="338"/>
      <c r="K86" s="279">
        <f>SUM(D86:I86)</f>
        <v>12</v>
      </c>
      <c r="L86" s="370"/>
      <c r="M86" s="1"/>
      <c r="N86" s="340"/>
      <c r="O86" s="1"/>
    </row>
    <row r="87" spans="1:17" x14ac:dyDescent="0.25">
      <c r="A87" s="2" t="s">
        <v>555</v>
      </c>
      <c r="B87" s="341"/>
      <c r="C87" s="338"/>
      <c r="D87" s="338"/>
      <c r="E87" s="374"/>
      <c r="F87" s="374"/>
      <c r="G87" s="374"/>
      <c r="H87" s="374"/>
      <c r="I87" s="374"/>
      <c r="J87" s="338"/>
      <c r="K87" s="385"/>
      <c r="L87" s="370"/>
      <c r="M87" s="1"/>
      <c r="N87" s="340"/>
      <c r="O87" s="1"/>
    </row>
    <row r="88" spans="1:17" x14ac:dyDescent="0.25">
      <c r="A88" s="2" t="s">
        <v>556</v>
      </c>
      <c r="B88" s="2">
        <f>RANK(K88,K$88:K$103,0)</f>
        <v>5</v>
      </c>
      <c r="C88" s="338"/>
      <c r="D88" s="338"/>
      <c r="E88" s="374"/>
      <c r="F88" s="291">
        <v>3</v>
      </c>
      <c r="G88" s="291">
        <v>6</v>
      </c>
      <c r="H88" s="291">
        <v>4</v>
      </c>
      <c r="I88" s="291">
        <v>0</v>
      </c>
      <c r="J88" s="338"/>
      <c r="K88" s="291">
        <f>SUM(D88:I88)</f>
        <v>13</v>
      </c>
      <c r="L88" s="291">
        <v>2</v>
      </c>
      <c r="M88" s="1"/>
      <c r="N88" s="340"/>
      <c r="O88" s="1"/>
    </row>
    <row r="89" spans="1:17" x14ac:dyDescent="0.25">
      <c r="A89" s="386" t="s">
        <v>557</v>
      </c>
      <c r="B89" s="2">
        <f t="shared" ref="B89:B103" si="16">RANK(K89,K$88:K$103,0)</f>
        <v>15</v>
      </c>
      <c r="C89" s="387">
        <v>0</v>
      </c>
      <c r="D89" s="291">
        <v>0</v>
      </c>
      <c r="E89" s="291">
        <v>2</v>
      </c>
      <c r="F89" s="291">
        <v>0</v>
      </c>
      <c r="G89" s="291">
        <v>0</v>
      </c>
      <c r="H89" s="291">
        <v>0</v>
      </c>
      <c r="I89" s="291">
        <v>0</v>
      </c>
      <c r="J89" s="338"/>
      <c r="K89" s="291">
        <f t="shared" ref="K89:K97" si="17">SUM(D89:I89)</f>
        <v>2</v>
      </c>
      <c r="L89" s="291">
        <v>5</v>
      </c>
      <c r="M89" s="1"/>
      <c r="N89" s="340"/>
      <c r="O89" s="1"/>
    </row>
    <row r="90" spans="1:17" x14ac:dyDescent="0.25">
      <c r="A90" s="2" t="s">
        <v>559</v>
      </c>
      <c r="B90" s="2">
        <f t="shared" si="16"/>
        <v>11</v>
      </c>
      <c r="C90" s="387">
        <v>0</v>
      </c>
      <c r="D90" s="291">
        <v>0</v>
      </c>
      <c r="E90" s="291">
        <v>0</v>
      </c>
      <c r="F90" s="291">
        <v>3</v>
      </c>
      <c r="G90" s="291">
        <v>1</v>
      </c>
      <c r="H90" s="291">
        <v>0</v>
      </c>
      <c r="I90" s="291">
        <v>1</v>
      </c>
      <c r="J90" s="338"/>
      <c r="K90" s="291">
        <f t="shared" si="17"/>
        <v>5</v>
      </c>
      <c r="L90" s="291">
        <v>9</v>
      </c>
      <c r="M90" s="346" t="s">
        <v>609</v>
      </c>
      <c r="N90" s="340"/>
      <c r="O90" s="1"/>
    </row>
    <row r="91" spans="1:17" x14ac:dyDescent="0.25">
      <c r="A91" s="2" t="s">
        <v>561</v>
      </c>
      <c r="B91" s="2">
        <f t="shared" si="16"/>
        <v>6</v>
      </c>
      <c r="C91" s="387">
        <v>0</v>
      </c>
      <c r="D91" s="291">
        <v>0</v>
      </c>
      <c r="E91" s="291">
        <v>0</v>
      </c>
      <c r="F91" s="291">
        <v>3</v>
      </c>
      <c r="G91" s="291">
        <v>5</v>
      </c>
      <c r="H91" s="291">
        <v>3</v>
      </c>
      <c r="I91" s="291">
        <v>0</v>
      </c>
      <c r="J91" s="338"/>
      <c r="K91" s="291">
        <f t="shared" si="17"/>
        <v>11</v>
      </c>
      <c r="L91" s="291">
        <v>3</v>
      </c>
      <c r="M91" s="348" t="s">
        <v>610</v>
      </c>
      <c r="N91" s="340"/>
      <c r="O91" s="1"/>
    </row>
    <row r="92" spans="1:17" x14ac:dyDescent="0.25">
      <c r="A92" s="36" t="s">
        <v>562</v>
      </c>
      <c r="B92" s="2">
        <f t="shared" si="16"/>
        <v>3</v>
      </c>
      <c r="C92" s="387">
        <v>0</v>
      </c>
      <c r="D92" s="291">
        <v>1</v>
      </c>
      <c r="E92" s="291">
        <v>2</v>
      </c>
      <c r="F92" s="291">
        <v>5</v>
      </c>
      <c r="G92" s="291">
        <v>7</v>
      </c>
      <c r="H92" s="291">
        <v>6</v>
      </c>
      <c r="I92" s="291">
        <v>0</v>
      </c>
      <c r="J92" s="338"/>
      <c r="K92" s="291">
        <f t="shared" si="17"/>
        <v>21</v>
      </c>
      <c r="L92" s="291">
        <v>22</v>
      </c>
      <c r="M92" s="1"/>
      <c r="N92" s="340"/>
      <c r="O92" s="1"/>
    </row>
    <row r="93" spans="1:17" x14ac:dyDescent="0.25">
      <c r="A93" s="36" t="s">
        <v>563</v>
      </c>
      <c r="B93" s="2">
        <f t="shared" si="16"/>
        <v>3</v>
      </c>
      <c r="C93" s="387">
        <v>0</v>
      </c>
      <c r="D93" s="291">
        <v>1</v>
      </c>
      <c r="E93" s="291">
        <v>4</v>
      </c>
      <c r="F93" s="291">
        <v>2</v>
      </c>
      <c r="G93" s="291">
        <v>7</v>
      </c>
      <c r="H93" s="291">
        <v>7</v>
      </c>
      <c r="I93" s="291">
        <v>0</v>
      </c>
      <c r="J93" s="338"/>
      <c r="K93" s="291">
        <f t="shared" si="17"/>
        <v>21</v>
      </c>
      <c r="L93" s="291">
        <v>1</v>
      </c>
      <c r="M93" s="339" t="s">
        <v>611</v>
      </c>
      <c r="N93" s="340"/>
      <c r="O93" s="1"/>
    </row>
    <row r="94" spans="1:17" x14ac:dyDescent="0.25">
      <c r="A94" s="378" t="s">
        <v>564</v>
      </c>
      <c r="B94" s="2">
        <f t="shared" si="16"/>
        <v>10</v>
      </c>
      <c r="C94" s="387">
        <v>0</v>
      </c>
      <c r="D94" s="291">
        <v>0</v>
      </c>
      <c r="E94" s="291">
        <v>0</v>
      </c>
      <c r="F94" s="291">
        <v>1</v>
      </c>
      <c r="G94" s="291">
        <v>2</v>
      </c>
      <c r="H94" s="291">
        <v>3</v>
      </c>
      <c r="I94" s="291">
        <v>0</v>
      </c>
      <c r="J94" s="338"/>
      <c r="K94" s="291">
        <f t="shared" si="17"/>
        <v>6</v>
      </c>
      <c r="L94" s="291">
        <v>2.5</v>
      </c>
      <c r="M94" s="1"/>
      <c r="N94" s="340"/>
      <c r="O94" s="1"/>
    </row>
    <row r="95" spans="1:17" x14ac:dyDescent="0.25">
      <c r="A95" s="351" t="s">
        <v>565</v>
      </c>
      <c r="B95" s="2">
        <f t="shared" si="16"/>
        <v>6</v>
      </c>
      <c r="C95" s="387">
        <v>0</v>
      </c>
      <c r="D95" s="291">
        <v>1</v>
      </c>
      <c r="E95" s="291">
        <v>1</v>
      </c>
      <c r="F95" s="291">
        <v>1</v>
      </c>
      <c r="G95" s="291">
        <v>0</v>
      </c>
      <c r="H95" s="291">
        <v>6</v>
      </c>
      <c r="I95" s="291">
        <v>2</v>
      </c>
      <c r="J95" s="338"/>
      <c r="K95" s="291">
        <f t="shared" si="17"/>
        <v>11</v>
      </c>
      <c r="L95" s="291">
        <v>2</v>
      </c>
      <c r="M95" s="1"/>
      <c r="N95" s="340"/>
      <c r="O95" s="1"/>
    </row>
    <row r="96" spans="1:17" x14ac:dyDescent="0.25">
      <c r="A96" s="351" t="s">
        <v>566</v>
      </c>
      <c r="B96" s="2">
        <f t="shared" si="16"/>
        <v>9</v>
      </c>
      <c r="C96" s="387">
        <v>0</v>
      </c>
      <c r="D96" s="291">
        <v>1</v>
      </c>
      <c r="E96" s="291">
        <v>2</v>
      </c>
      <c r="F96" s="291">
        <v>2</v>
      </c>
      <c r="G96" s="291">
        <v>5</v>
      </c>
      <c r="H96" s="291">
        <v>0</v>
      </c>
      <c r="I96" s="291">
        <v>0</v>
      </c>
      <c r="J96" s="338"/>
      <c r="K96" s="291">
        <f t="shared" si="17"/>
        <v>10</v>
      </c>
      <c r="L96" s="291">
        <v>4.5</v>
      </c>
      <c r="M96" s="1"/>
      <c r="N96" s="340"/>
      <c r="O96" s="1"/>
    </row>
    <row r="97" spans="1:17" x14ac:dyDescent="0.25">
      <c r="A97" s="353" t="s">
        <v>567</v>
      </c>
      <c r="B97" s="2">
        <f t="shared" si="16"/>
        <v>1</v>
      </c>
      <c r="C97" s="387">
        <v>0</v>
      </c>
      <c r="D97" s="291">
        <v>0</v>
      </c>
      <c r="E97" s="291">
        <v>7</v>
      </c>
      <c r="F97" s="291">
        <v>9</v>
      </c>
      <c r="G97" s="291">
        <v>13</v>
      </c>
      <c r="H97" s="291">
        <v>0</v>
      </c>
      <c r="I97" s="291">
        <v>0</v>
      </c>
      <c r="J97" s="338"/>
      <c r="K97" s="291">
        <f t="shared" si="17"/>
        <v>29</v>
      </c>
      <c r="L97" s="291">
        <v>11</v>
      </c>
      <c r="M97" s="1"/>
      <c r="N97" s="340"/>
      <c r="O97" s="1"/>
    </row>
    <row r="98" spans="1:17" x14ac:dyDescent="0.25">
      <c r="A98" s="351" t="s">
        <v>568</v>
      </c>
      <c r="B98" s="2">
        <f t="shared" si="16"/>
        <v>6</v>
      </c>
      <c r="C98" s="387">
        <v>0</v>
      </c>
      <c r="D98" s="291">
        <v>2</v>
      </c>
      <c r="E98" s="291">
        <v>9</v>
      </c>
      <c r="F98" s="291">
        <v>0</v>
      </c>
      <c r="G98" s="291">
        <v>0</v>
      </c>
      <c r="H98" s="291">
        <v>0</v>
      </c>
      <c r="I98" s="291">
        <v>0</v>
      </c>
      <c r="J98" s="338"/>
      <c r="K98" s="291">
        <f t="shared" ref="K98:K103" si="18">SUM(D98:I98)</f>
        <v>11</v>
      </c>
      <c r="L98" s="291">
        <v>16</v>
      </c>
      <c r="M98" s="1"/>
      <c r="N98" s="340"/>
      <c r="O98" s="1"/>
    </row>
    <row r="99" spans="1:17" x14ac:dyDescent="0.25">
      <c r="A99" s="351" t="s">
        <v>569</v>
      </c>
      <c r="B99" s="2">
        <f t="shared" si="16"/>
        <v>13</v>
      </c>
      <c r="C99" s="387">
        <v>0</v>
      </c>
      <c r="D99" s="291">
        <v>0</v>
      </c>
      <c r="E99" s="291">
        <v>0</v>
      </c>
      <c r="F99" s="291">
        <v>0</v>
      </c>
      <c r="G99" s="291">
        <v>3</v>
      </c>
      <c r="H99" s="291">
        <v>0</v>
      </c>
      <c r="I99" s="291">
        <v>0</v>
      </c>
      <c r="J99" s="338"/>
      <c r="K99" s="291">
        <f t="shared" si="18"/>
        <v>3</v>
      </c>
      <c r="L99" s="291">
        <v>0</v>
      </c>
      <c r="M99" s="1"/>
      <c r="N99" s="340"/>
      <c r="O99" s="1"/>
    </row>
    <row r="100" spans="1:17" x14ac:dyDescent="0.25">
      <c r="A100" s="351" t="s">
        <v>570</v>
      </c>
      <c r="B100" s="2">
        <f t="shared" si="16"/>
        <v>2</v>
      </c>
      <c r="C100" s="388">
        <v>1</v>
      </c>
      <c r="D100" s="291">
        <v>0</v>
      </c>
      <c r="E100" s="291">
        <v>1</v>
      </c>
      <c r="F100" s="291">
        <f>'2013'!C208</f>
        <v>8</v>
      </c>
      <c r="G100" s="291">
        <f>'2013'!D208</f>
        <v>7</v>
      </c>
      <c r="H100" s="291">
        <f>'2013'!E208</f>
        <v>6</v>
      </c>
      <c r="I100" s="291">
        <f>'2013'!F208</f>
        <v>0</v>
      </c>
      <c r="J100" s="338"/>
      <c r="K100" s="291">
        <f t="shared" si="18"/>
        <v>22</v>
      </c>
      <c r="L100" s="291">
        <v>11</v>
      </c>
      <c r="M100" s="1"/>
      <c r="N100" s="340"/>
      <c r="O100" s="1"/>
    </row>
    <row r="101" spans="1:17" x14ac:dyDescent="0.25">
      <c r="A101" s="350" t="s">
        <v>727</v>
      </c>
      <c r="B101" s="2">
        <f t="shared" si="16"/>
        <v>16</v>
      </c>
      <c r="C101" s="388">
        <v>0</v>
      </c>
      <c r="D101" s="291">
        <v>0</v>
      </c>
      <c r="E101" s="291">
        <v>0</v>
      </c>
      <c r="F101" s="291">
        <v>1</v>
      </c>
      <c r="G101" s="291">
        <v>0</v>
      </c>
      <c r="H101" s="291">
        <v>0</v>
      </c>
      <c r="I101" s="291">
        <v>0</v>
      </c>
      <c r="J101" s="338"/>
      <c r="K101" s="291">
        <f t="shared" si="18"/>
        <v>1</v>
      </c>
      <c r="L101" s="291">
        <v>0</v>
      </c>
      <c r="M101" s="1"/>
      <c r="N101" s="340"/>
      <c r="O101" s="1"/>
    </row>
    <row r="102" spans="1:17" x14ac:dyDescent="0.25">
      <c r="A102" s="36" t="s">
        <v>747</v>
      </c>
      <c r="B102" s="2">
        <f t="shared" si="16"/>
        <v>13</v>
      </c>
      <c r="C102" s="388">
        <v>0</v>
      </c>
      <c r="D102" s="291">
        <v>0</v>
      </c>
      <c r="E102" s="291">
        <v>1</v>
      </c>
      <c r="F102" s="291">
        <v>2</v>
      </c>
      <c r="G102" s="291">
        <v>0</v>
      </c>
      <c r="H102" s="291">
        <v>0</v>
      </c>
      <c r="I102" s="291">
        <v>0</v>
      </c>
      <c r="J102" s="338"/>
      <c r="K102" s="291">
        <f t="shared" si="18"/>
        <v>3</v>
      </c>
      <c r="L102" s="291">
        <v>0.5</v>
      </c>
      <c r="M102" s="1"/>
      <c r="N102" s="340"/>
      <c r="O102" s="1"/>
    </row>
    <row r="103" spans="1:17" x14ac:dyDescent="0.25">
      <c r="A103" s="36" t="s">
        <v>770</v>
      </c>
      <c r="B103" s="2">
        <f t="shared" si="16"/>
        <v>11</v>
      </c>
      <c r="C103" s="388">
        <v>0</v>
      </c>
      <c r="D103" s="291">
        <v>0</v>
      </c>
      <c r="E103" s="291">
        <v>0</v>
      </c>
      <c r="F103" s="291">
        <v>1</v>
      </c>
      <c r="G103" s="291">
        <v>1</v>
      </c>
      <c r="H103" s="291">
        <v>2</v>
      </c>
      <c r="I103" s="291">
        <v>1</v>
      </c>
      <c r="J103" s="338"/>
      <c r="K103" s="291">
        <f t="shared" si="18"/>
        <v>5</v>
      </c>
      <c r="L103" s="291">
        <v>1</v>
      </c>
      <c r="M103" s="1"/>
      <c r="N103" s="340"/>
      <c r="O103" s="1"/>
    </row>
    <row r="104" spans="1:17" x14ac:dyDescent="0.25">
      <c r="A104" s="355" t="s">
        <v>571</v>
      </c>
      <c r="B104" s="356"/>
      <c r="C104" s="357">
        <f t="shared" ref="C104:I104" si="19">AVERAGE(C88:C103)</f>
        <v>6.6666666666666666E-2</v>
      </c>
      <c r="D104" s="357">
        <f t="shared" si="19"/>
        <v>0.4</v>
      </c>
      <c r="E104" s="357">
        <f t="shared" si="19"/>
        <v>1.9333333333333333</v>
      </c>
      <c r="F104" s="357">
        <f t="shared" si="19"/>
        <v>2.5625</v>
      </c>
      <c r="G104" s="357">
        <f t="shared" si="19"/>
        <v>3.5625</v>
      </c>
      <c r="H104" s="357">
        <f t="shared" si="19"/>
        <v>2.3125</v>
      </c>
      <c r="I104" s="357">
        <f t="shared" si="19"/>
        <v>0.25</v>
      </c>
      <c r="J104" s="357"/>
      <c r="K104" s="357">
        <f>AVERAGE(K88:K103)</f>
        <v>10.875</v>
      </c>
      <c r="L104" s="358"/>
      <c r="M104" s="360"/>
      <c r="N104" s="361"/>
      <c r="O104" s="360"/>
      <c r="P104" s="362"/>
      <c r="Q104" s="362"/>
    </row>
    <row r="105" spans="1:17" x14ac:dyDescent="0.25">
      <c r="A105" s="363"/>
      <c r="B105" s="363"/>
      <c r="C105" s="364"/>
      <c r="D105" s="364"/>
      <c r="E105" s="364"/>
      <c r="F105" s="364"/>
      <c r="G105" s="364"/>
      <c r="H105" s="364"/>
      <c r="I105" s="364"/>
      <c r="J105" s="364"/>
      <c r="K105" s="365"/>
      <c r="L105" s="366"/>
      <c r="M105" s="367"/>
      <c r="N105" s="368"/>
      <c r="O105" s="367"/>
      <c r="P105" s="369"/>
      <c r="Q105" s="369"/>
    </row>
    <row r="106" spans="1:17" x14ac:dyDescent="0.25">
      <c r="A106" s="2" t="s">
        <v>546</v>
      </c>
      <c r="B106" s="2"/>
      <c r="C106" s="383" t="s">
        <v>612</v>
      </c>
      <c r="D106" s="303" t="s">
        <v>613</v>
      </c>
      <c r="E106" s="303" t="s">
        <v>614</v>
      </c>
      <c r="F106" s="291" t="s">
        <v>615</v>
      </c>
      <c r="G106" s="291" t="s">
        <v>616</v>
      </c>
      <c r="H106" s="303" t="s">
        <v>617</v>
      </c>
      <c r="I106" s="303" t="s">
        <v>618</v>
      </c>
      <c r="J106" s="338"/>
      <c r="K106" s="279" t="s">
        <v>619</v>
      </c>
      <c r="L106" s="370" t="s">
        <v>620</v>
      </c>
      <c r="M106" s="1"/>
      <c r="N106" s="340"/>
      <c r="O106" s="1"/>
    </row>
    <row r="107" spans="1:17" x14ac:dyDescent="0.25">
      <c r="A107" s="2" t="s">
        <v>554</v>
      </c>
      <c r="B107" s="341"/>
      <c r="C107" s="338"/>
      <c r="D107" s="338"/>
      <c r="E107" s="338"/>
      <c r="F107" s="338"/>
      <c r="G107" s="338"/>
      <c r="H107" s="338"/>
      <c r="I107" s="338"/>
      <c r="J107" s="338"/>
      <c r="K107" s="389"/>
      <c r="L107" s="370"/>
      <c r="M107" s="1"/>
      <c r="N107" s="340"/>
      <c r="O107" s="1"/>
    </row>
    <row r="108" spans="1:17" x14ac:dyDescent="0.25">
      <c r="A108" s="2" t="s">
        <v>555</v>
      </c>
      <c r="B108" s="341"/>
      <c r="C108" s="338"/>
      <c r="D108" s="338"/>
      <c r="E108" s="338"/>
      <c r="F108" s="338"/>
      <c r="G108" s="338"/>
      <c r="H108" s="338"/>
      <c r="I108" s="338"/>
      <c r="J108" s="338"/>
      <c r="K108" s="389"/>
      <c r="L108" s="370"/>
      <c r="M108" s="1"/>
      <c r="N108" s="340"/>
      <c r="O108" s="1"/>
    </row>
    <row r="109" spans="1:17" x14ac:dyDescent="0.25">
      <c r="A109" s="2" t="s">
        <v>556</v>
      </c>
      <c r="B109" s="2">
        <f>RANK(K109,K$109:K$124,0)</f>
        <v>12</v>
      </c>
      <c r="C109" s="338"/>
      <c r="D109" s="338"/>
      <c r="E109" s="374"/>
      <c r="F109" s="291">
        <v>1</v>
      </c>
      <c r="G109" s="291">
        <v>1</v>
      </c>
      <c r="H109" s="291">
        <v>2</v>
      </c>
      <c r="I109" s="291">
        <v>0</v>
      </c>
      <c r="J109" s="338"/>
      <c r="K109" s="291">
        <f t="shared" ref="K109:K118" si="20">SUM(C109:J109)</f>
        <v>4</v>
      </c>
      <c r="L109" s="291">
        <v>4</v>
      </c>
      <c r="M109" s="1"/>
      <c r="N109" s="340"/>
      <c r="O109" s="1"/>
    </row>
    <row r="110" spans="1:17" x14ac:dyDescent="0.25">
      <c r="A110" s="386" t="s">
        <v>557</v>
      </c>
      <c r="B110" s="2">
        <f t="shared" ref="B110:B124" si="21">RANK(K110,K$109:K$124,0)</f>
        <v>13</v>
      </c>
      <c r="C110" s="387">
        <v>0</v>
      </c>
      <c r="D110" s="291">
        <v>0</v>
      </c>
      <c r="E110" s="291">
        <v>2</v>
      </c>
      <c r="F110" s="291">
        <v>0</v>
      </c>
      <c r="G110" s="291">
        <v>0</v>
      </c>
      <c r="H110" s="291">
        <v>0</v>
      </c>
      <c r="I110" s="291">
        <v>0</v>
      </c>
      <c r="J110" s="338"/>
      <c r="K110" s="291">
        <f t="shared" si="20"/>
        <v>2</v>
      </c>
      <c r="L110" s="291">
        <f>8+0</f>
        <v>8</v>
      </c>
      <c r="M110" s="346" t="s">
        <v>621</v>
      </c>
      <c r="N110" s="340"/>
      <c r="O110" s="1"/>
    </row>
    <row r="111" spans="1:17" x14ac:dyDescent="0.25">
      <c r="A111" s="2" t="s">
        <v>559</v>
      </c>
      <c r="B111" s="2">
        <f t="shared" si="21"/>
        <v>10</v>
      </c>
      <c r="C111" s="387">
        <v>0</v>
      </c>
      <c r="D111" s="291">
        <v>0</v>
      </c>
      <c r="E111" s="291">
        <v>0</v>
      </c>
      <c r="F111" s="291">
        <v>2</v>
      </c>
      <c r="G111" s="291">
        <v>2</v>
      </c>
      <c r="H111" s="291">
        <v>0</v>
      </c>
      <c r="I111" s="291">
        <v>1</v>
      </c>
      <c r="J111" s="338"/>
      <c r="K111" s="291">
        <f t="shared" si="20"/>
        <v>5</v>
      </c>
      <c r="L111" s="291">
        <f>13+4.5</f>
        <v>17.5</v>
      </c>
      <c r="M111" s="348" t="s">
        <v>622</v>
      </c>
      <c r="N111" s="340"/>
      <c r="O111" s="1"/>
    </row>
    <row r="112" spans="1:17" x14ac:dyDescent="0.25">
      <c r="A112" s="2" t="s">
        <v>561</v>
      </c>
      <c r="B112" s="2">
        <f t="shared" si="21"/>
        <v>8</v>
      </c>
      <c r="C112" s="387">
        <v>0</v>
      </c>
      <c r="D112" s="291">
        <v>0</v>
      </c>
      <c r="E112" s="291">
        <v>0</v>
      </c>
      <c r="F112" s="291">
        <v>4</v>
      </c>
      <c r="G112" s="291">
        <v>3</v>
      </c>
      <c r="H112" s="291">
        <v>2</v>
      </c>
      <c r="I112" s="291">
        <v>0</v>
      </c>
      <c r="J112" s="338"/>
      <c r="K112" s="291">
        <f t="shared" si="20"/>
        <v>9</v>
      </c>
      <c r="L112" s="291">
        <f>10.5+2+0.6</f>
        <v>13.1</v>
      </c>
      <c r="M112" s="1"/>
      <c r="N112" s="340"/>
      <c r="O112" s="1"/>
    </row>
    <row r="113" spans="1:17" x14ac:dyDescent="0.25">
      <c r="A113" s="36" t="s">
        <v>562</v>
      </c>
      <c r="B113" s="2">
        <f t="shared" si="21"/>
        <v>4</v>
      </c>
      <c r="C113" s="387">
        <v>0</v>
      </c>
      <c r="D113" s="291">
        <v>0</v>
      </c>
      <c r="E113" s="291">
        <v>0</v>
      </c>
      <c r="F113" s="291">
        <v>6</v>
      </c>
      <c r="G113" s="291">
        <v>10</v>
      </c>
      <c r="H113" s="291">
        <v>8</v>
      </c>
      <c r="I113" s="291">
        <v>0</v>
      </c>
      <c r="J113" s="338"/>
      <c r="K113" s="291">
        <f t="shared" si="20"/>
        <v>24</v>
      </c>
      <c r="L113" s="291">
        <f>4+27+15</f>
        <v>46</v>
      </c>
      <c r="M113" s="339" t="s">
        <v>611</v>
      </c>
      <c r="N113" s="340"/>
      <c r="O113" s="1"/>
    </row>
    <row r="114" spans="1:17" x14ac:dyDescent="0.25">
      <c r="A114" s="2" t="s">
        <v>563</v>
      </c>
      <c r="B114" s="2">
        <f t="shared" si="21"/>
        <v>6</v>
      </c>
      <c r="C114" s="387">
        <v>0</v>
      </c>
      <c r="D114" s="291">
        <v>0</v>
      </c>
      <c r="E114" s="291">
        <v>1</v>
      </c>
      <c r="F114" s="291">
        <v>1</v>
      </c>
      <c r="G114" s="291">
        <v>4</v>
      </c>
      <c r="H114" s="291">
        <v>5</v>
      </c>
      <c r="I114" s="291">
        <v>0</v>
      </c>
      <c r="J114" s="338"/>
      <c r="K114" s="291">
        <f t="shared" si="20"/>
        <v>11</v>
      </c>
      <c r="L114" s="291">
        <v>8.6</v>
      </c>
      <c r="M114" s="1"/>
      <c r="N114" s="340"/>
      <c r="O114" s="1"/>
    </row>
    <row r="115" spans="1:17" x14ac:dyDescent="0.25">
      <c r="A115" s="2" t="s">
        <v>564</v>
      </c>
      <c r="B115" s="2">
        <f t="shared" si="21"/>
        <v>10</v>
      </c>
      <c r="C115" s="387">
        <v>0</v>
      </c>
      <c r="D115" s="291">
        <v>0</v>
      </c>
      <c r="E115" s="291">
        <v>0</v>
      </c>
      <c r="F115" s="291">
        <v>1</v>
      </c>
      <c r="G115" s="291">
        <v>1</v>
      </c>
      <c r="H115" s="291">
        <v>3</v>
      </c>
      <c r="I115" s="291">
        <v>0</v>
      </c>
      <c r="J115" s="338"/>
      <c r="K115" s="291">
        <f t="shared" si="20"/>
        <v>5</v>
      </c>
      <c r="L115" s="291">
        <f>0.1+2.5+4</f>
        <v>6.6</v>
      </c>
      <c r="M115" s="1"/>
      <c r="N115" s="340"/>
      <c r="O115" s="1"/>
    </row>
    <row r="116" spans="1:17" x14ac:dyDescent="0.25">
      <c r="A116" s="351" t="s">
        <v>565</v>
      </c>
      <c r="B116" s="2">
        <f t="shared" si="21"/>
        <v>9</v>
      </c>
      <c r="C116" s="387">
        <v>0</v>
      </c>
      <c r="D116" s="291">
        <v>0</v>
      </c>
      <c r="E116" s="291">
        <v>0</v>
      </c>
      <c r="F116" s="291">
        <v>1</v>
      </c>
      <c r="G116" s="291">
        <v>0</v>
      </c>
      <c r="H116" s="291">
        <v>4</v>
      </c>
      <c r="I116" s="291">
        <v>2</v>
      </c>
      <c r="J116" s="338"/>
      <c r="K116" s="291">
        <f t="shared" si="20"/>
        <v>7</v>
      </c>
      <c r="L116" s="291">
        <v>0.5</v>
      </c>
      <c r="M116" s="1"/>
      <c r="N116" s="340"/>
      <c r="O116" s="1"/>
    </row>
    <row r="117" spans="1:17" x14ac:dyDescent="0.25">
      <c r="A117" s="351" t="s">
        <v>566</v>
      </c>
      <c r="B117" s="2">
        <f t="shared" si="21"/>
        <v>5</v>
      </c>
      <c r="C117" s="387">
        <v>0</v>
      </c>
      <c r="D117" s="291">
        <v>0</v>
      </c>
      <c r="E117" s="291">
        <v>0</v>
      </c>
      <c r="F117" s="291">
        <v>9</v>
      </c>
      <c r="G117" s="291">
        <v>3</v>
      </c>
      <c r="H117" s="291">
        <v>0</v>
      </c>
      <c r="I117" s="291">
        <v>0</v>
      </c>
      <c r="J117" s="338"/>
      <c r="K117" s="291">
        <f t="shared" si="20"/>
        <v>12</v>
      </c>
      <c r="L117" s="291">
        <v>10</v>
      </c>
      <c r="M117" s="1"/>
      <c r="N117" s="340"/>
      <c r="O117" s="1"/>
    </row>
    <row r="118" spans="1:17" x14ac:dyDescent="0.25">
      <c r="A118" s="353" t="s">
        <v>567</v>
      </c>
      <c r="B118" s="2">
        <f t="shared" si="21"/>
        <v>1</v>
      </c>
      <c r="C118" s="387">
        <v>0</v>
      </c>
      <c r="D118" s="291">
        <v>0</v>
      </c>
      <c r="E118" s="291">
        <v>11</v>
      </c>
      <c r="F118" s="291">
        <v>15</v>
      </c>
      <c r="G118" s="291">
        <v>14</v>
      </c>
      <c r="H118" s="291">
        <v>0</v>
      </c>
      <c r="I118" s="291">
        <v>0</v>
      </c>
      <c r="J118" s="338"/>
      <c r="K118" s="291">
        <f t="shared" si="20"/>
        <v>40</v>
      </c>
      <c r="L118" s="291">
        <v>35.9</v>
      </c>
      <c r="M118" s="1"/>
      <c r="N118" s="340"/>
      <c r="O118" s="1"/>
    </row>
    <row r="119" spans="1:17" x14ac:dyDescent="0.25">
      <c r="A119" s="351" t="s">
        <v>568</v>
      </c>
      <c r="B119" s="2">
        <f t="shared" si="21"/>
        <v>3</v>
      </c>
      <c r="C119" s="387">
        <v>0</v>
      </c>
      <c r="D119" s="291">
        <v>5</v>
      </c>
      <c r="E119" s="291">
        <v>20</v>
      </c>
      <c r="F119" s="291">
        <v>0</v>
      </c>
      <c r="G119" s="291">
        <v>0</v>
      </c>
      <c r="H119" s="291">
        <v>0</v>
      </c>
      <c r="I119" s="291">
        <v>0</v>
      </c>
      <c r="J119" s="338"/>
      <c r="K119" s="291">
        <f t="shared" ref="K119:K124" si="22">SUM(C119:J119)</f>
        <v>25</v>
      </c>
      <c r="L119" s="291">
        <v>28.5</v>
      </c>
      <c r="M119" s="340"/>
      <c r="N119" s="340"/>
      <c r="O119" s="1"/>
    </row>
    <row r="120" spans="1:17" x14ac:dyDescent="0.25">
      <c r="A120" s="36" t="s">
        <v>569</v>
      </c>
      <c r="B120" s="2">
        <f t="shared" si="21"/>
        <v>6</v>
      </c>
      <c r="C120" s="387">
        <v>0</v>
      </c>
      <c r="D120" s="291">
        <v>0</v>
      </c>
      <c r="E120" s="291">
        <v>0</v>
      </c>
      <c r="F120" s="291">
        <v>0</v>
      </c>
      <c r="G120" s="291">
        <v>11</v>
      </c>
      <c r="H120" s="291">
        <v>0</v>
      </c>
      <c r="I120" s="291">
        <v>0</v>
      </c>
      <c r="J120" s="338"/>
      <c r="K120" s="291">
        <f t="shared" si="22"/>
        <v>11</v>
      </c>
      <c r="L120" s="291">
        <v>5.5</v>
      </c>
      <c r="M120" s="340"/>
      <c r="N120" s="340"/>
      <c r="O120" s="1"/>
    </row>
    <row r="121" spans="1:17" x14ac:dyDescent="0.25">
      <c r="A121" s="36" t="s">
        <v>570</v>
      </c>
      <c r="B121" s="2">
        <f t="shared" si="21"/>
        <v>2</v>
      </c>
      <c r="C121" s="390">
        <v>1</v>
      </c>
      <c r="D121" s="291">
        <v>0</v>
      </c>
      <c r="E121" s="291">
        <v>1</v>
      </c>
      <c r="F121" s="291">
        <v>14</v>
      </c>
      <c r="G121" s="291">
        <v>9</v>
      </c>
      <c r="H121" s="291">
        <v>5</v>
      </c>
      <c r="I121" s="291">
        <v>0</v>
      </c>
      <c r="J121" s="338"/>
      <c r="K121" s="291">
        <f t="shared" si="22"/>
        <v>30</v>
      </c>
      <c r="L121" s="291">
        <v>32</v>
      </c>
      <c r="M121" s="340"/>
      <c r="N121" s="340"/>
      <c r="O121" s="1"/>
    </row>
    <row r="122" spans="1:17" x14ac:dyDescent="0.25">
      <c r="A122" s="350" t="s">
        <v>727</v>
      </c>
      <c r="B122" s="2">
        <f t="shared" si="21"/>
        <v>16</v>
      </c>
      <c r="C122" s="390">
        <v>0</v>
      </c>
      <c r="D122" s="291">
        <v>0</v>
      </c>
      <c r="E122" s="291">
        <v>0</v>
      </c>
      <c r="F122" s="291">
        <v>0</v>
      </c>
      <c r="G122" s="291">
        <v>0</v>
      </c>
      <c r="H122" s="291">
        <v>0</v>
      </c>
      <c r="I122" s="291">
        <v>0</v>
      </c>
      <c r="J122" s="338"/>
      <c r="K122" s="291">
        <f t="shared" si="22"/>
        <v>0</v>
      </c>
      <c r="L122" s="291">
        <v>0</v>
      </c>
      <c r="M122" s="340"/>
      <c r="N122" s="340"/>
      <c r="O122" s="1"/>
    </row>
    <row r="123" spans="1:17" x14ac:dyDescent="0.25">
      <c r="A123" s="36" t="s">
        <v>747</v>
      </c>
      <c r="B123" s="2">
        <f t="shared" si="21"/>
        <v>13</v>
      </c>
      <c r="C123" s="390">
        <v>0</v>
      </c>
      <c r="D123" s="291">
        <v>0</v>
      </c>
      <c r="E123" s="291">
        <v>0</v>
      </c>
      <c r="F123" s="291">
        <v>2</v>
      </c>
      <c r="G123" s="291">
        <v>0</v>
      </c>
      <c r="H123" s="291">
        <v>0</v>
      </c>
      <c r="I123" s="291">
        <v>0</v>
      </c>
      <c r="J123" s="338"/>
      <c r="K123" s="291">
        <f t="shared" si="22"/>
        <v>2</v>
      </c>
      <c r="L123" s="291">
        <v>1.5</v>
      </c>
      <c r="M123" s="340"/>
      <c r="N123" s="340"/>
      <c r="O123" s="1"/>
    </row>
    <row r="124" spans="1:17" x14ac:dyDescent="0.25">
      <c r="A124" s="36" t="s">
        <v>757</v>
      </c>
      <c r="B124" s="2">
        <f t="shared" si="21"/>
        <v>13</v>
      </c>
      <c r="C124" s="390">
        <v>0</v>
      </c>
      <c r="D124" s="291">
        <v>0</v>
      </c>
      <c r="E124" s="291">
        <v>0</v>
      </c>
      <c r="F124" s="291">
        <v>0</v>
      </c>
      <c r="G124" s="291">
        <v>1</v>
      </c>
      <c r="H124" s="291">
        <v>1</v>
      </c>
      <c r="I124" s="291">
        <v>0</v>
      </c>
      <c r="J124" s="338"/>
      <c r="K124" s="291">
        <f t="shared" si="22"/>
        <v>2</v>
      </c>
      <c r="L124" s="291">
        <v>2</v>
      </c>
      <c r="M124" s="340"/>
      <c r="N124" s="340"/>
      <c r="O124" s="1"/>
    </row>
    <row r="125" spans="1:17" x14ac:dyDescent="0.25">
      <c r="A125" s="355" t="s">
        <v>571</v>
      </c>
      <c r="B125" s="356"/>
      <c r="C125" s="357">
        <f t="shared" ref="C125:I125" si="23">AVERAGE(C109:C124)</f>
        <v>6.6666666666666666E-2</v>
      </c>
      <c r="D125" s="357">
        <f t="shared" si="23"/>
        <v>0.33333333333333331</v>
      </c>
      <c r="E125" s="357">
        <f t="shared" si="23"/>
        <v>2.3333333333333335</v>
      </c>
      <c r="F125" s="357">
        <f t="shared" si="23"/>
        <v>3.5</v>
      </c>
      <c r="G125" s="357">
        <f t="shared" si="23"/>
        <v>3.6875</v>
      </c>
      <c r="H125" s="357">
        <f t="shared" si="23"/>
        <v>1.875</v>
      </c>
      <c r="I125" s="357">
        <f t="shared" si="23"/>
        <v>0.1875</v>
      </c>
      <c r="J125" s="357"/>
      <c r="K125" s="357">
        <f>AVERAGE(K109:K124)</f>
        <v>11.8125</v>
      </c>
      <c r="L125" s="357">
        <f>AVERAGE(L109:L124)</f>
        <v>13.731249999999999</v>
      </c>
      <c r="M125" s="360"/>
      <c r="N125" s="361"/>
      <c r="O125" s="360"/>
      <c r="P125" s="362"/>
      <c r="Q125" s="362"/>
    </row>
    <row r="126" spans="1:17" x14ac:dyDescent="0.25">
      <c r="A126" s="363"/>
      <c r="B126" s="363"/>
      <c r="C126" s="364"/>
      <c r="D126" s="364"/>
      <c r="E126" s="364"/>
      <c r="F126" s="364"/>
      <c r="G126" s="364"/>
      <c r="H126" s="364"/>
      <c r="I126" s="364"/>
      <c r="J126" s="364"/>
      <c r="K126" s="365"/>
      <c r="L126" s="366"/>
      <c r="M126" s="367"/>
      <c r="N126" s="368"/>
      <c r="O126" s="367"/>
      <c r="P126" s="369"/>
      <c r="Q126" s="369"/>
    </row>
    <row r="127" spans="1:17" x14ac:dyDescent="0.25">
      <c r="A127" s="2" t="s">
        <v>546</v>
      </c>
      <c r="B127" s="2"/>
      <c r="C127" s="338"/>
      <c r="D127" s="338"/>
      <c r="E127" s="291" t="s">
        <v>623</v>
      </c>
      <c r="F127" s="291" t="s">
        <v>624</v>
      </c>
      <c r="G127" s="291" t="s">
        <v>625</v>
      </c>
      <c r="H127" s="291" t="s">
        <v>626</v>
      </c>
      <c r="I127" s="338"/>
      <c r="J127" s="338"/>
      <c r="K127" s="279" t="s">
        <v>627</v>
      </c>
      <c r="L127" s="370"/>
      <c r="M127" s="1"/>
      <c r="N127" s="340"/>
      <c r="O127" s="1"/>
    </row>
    <row r="128" spans="1:17" x14ac:dyDescent="0.25">
      <c r="A128" s="2" t="s">
        <v>554</v>
      </c>
      <c r="B128" s="341"/>
      <c r="C128" s="338"/>
      <c r="D128" s="338"/>
      <c r="E128" s="338"/>
      <c r="F128" s="338"/>
      <c r="G128" s="338"/>
      <c r="H128" s="338"/>
      <c r="I128" s="338"/>
      <c r="J128" s="338"/>
      <c r="K128" s="279"/>
      <c r="L128" s="370"/>
      <c r="M128" s="1"/>
      <c r="N128" s="340"/>
      <c r="O128" s="1"/>
    </row>
    <row r="129" spans="1:15" x14ac:dyDescent="0.25">
      <c r="A129" s="2" t="s">
        <v>555</v>
      </c>
      <c r="B129" s="341"/>
      <c r="C129" s="338"/>
      <c r="D129" s="338"/>
      <c r="E129" s="338"/>
      <c r="F129" s="338"/>
      <c r="G129" s="338"/>
      <c r="H129" s="338"/>
      <c r="I129" s="338"/>
      <c r="J129" s="338"/>
      <c r="K129" s="385"/>
      <c r="L129" s="370"/>
      <c r="M129" s="1"/>
      <c r="N129" s="340"/>
      <c r="O129" s="1"/>
    </row>
    <row r="130" spans="1:15" x14ac:dyDescent="0.25">
      <c r="A130" s="2" t="s">
        <v>556</v>
      </c>
      <c r="B130" s="2">
        <f>RANK(K130,K$130:K$145,1)</f>
        <v>2</v>
      </c>
      <c r="C130" s="338"/>
      <c r="D130" s="338"/>
      <c r="E130" s="291"/>
      <c r="F130" s="291">
        <v>5</v>
      </c>
      <c r="G130" s="291">
        <v>7</v>
      </c>
      <c r="H130" s="291">
        <v>18</v>
      </c>
      <c r="I130" s="338"/>
      <c r="J130" s="338"/>
      <c r="K130" s="291">
        <f t="shared" ref="K130:K139" si="24">(E130+F130+G130+H130)</f>
        <v>30</v>
      </c>
      <c r="L130" s="370"/>
      <c r="M130" s="1"/>
      <c r="N130" s="340"/>
      <c r="O130" s="1"/>
    </row>
    <row r="131" spans="1:15" x14ac:dyDescent="0.25">
      <c r="A131" s="386" t="s">
        <v>557</v>
      </c>
      <c r="B131" s="2">
        <f t="shared" ref="B131:B145" si="25">RANK(K131,K$130:K$145,1)</f>
        <v>11</v>
      </c>
      <c r="C131" s="338"/>
      <c r="D131" s="338"/>
      <c r="E131" s="291">
        <v>7</v>
      </c>
      <c r="F131" s="291">
        <v>13</v>
      </c>
      <c r="G131" s="291">
        <v>17</v>
      </c>
      <c r="H131" s="291">
        <v>24</v>
      </c>
      <c r="I131" s="343"/>
      <c r="J131" s="343"/>
      <c r="K131" s="291">
        <f t="shared" si="24"/>
        <v>61</v>
      </c>
      <c r="L131" s="370"/>
      <c r="M131" s="1"/>
      <c r="N131" s="340"/>
      <c r="O131" s="1"/>
    </row>
    <row r="132" spans="1:15" x14ac:dyDescent="0.25">
      <c r="A132" s="2" t="s">
        <v>559</v>
      </c>
      <c r="B132" s="2">
        <f t="shared" si="25"/>
        <v>10</v>
      </c>
      <c r="C132" s="345"/>
      <c r="D132" s="345"/>
      <c r="E132" s="291">
        <v>14</v>
      </c>
      <c r="F132" s="291">
        <v>6</v>
      </c>
      <c r="G132" s="291">
        <v>7</v>
      </c>
      <c r="H132" s="291">
        <v>27</v>
      </c>
      <c r="I132" s="338"/>
      <c r="J132" s="338"/>
      <c r="K132" s="291">
        <f t="shared" si="24"/>
        <v>54</v>
      </c>
      <c r="L132" s="391" t="s">
        <v>628</v>
      </c>
      <c r="M132" s="1"/>
      <c r="N132" s="340"/>
      <c r="O132" s="1"/>
    </row>
    <row r="133" spans="1:15" x14ac:dyDescent="0.25">
      <c r="A133" s="36" t="s">
        <v>561</v>
      </c>
      <c r="B133" s="2">
        <f t="shared" si="25"/>
        <v>6</v>
      </c>
      <c r="C133" s="347"/>
      <c r="D133" s="347"/>
      <c r="E133" s="291">
        <v>9</v>
      </c>
      <c r="F133" s="291">
        <v>7</v>
      </c>
      <c r="G133" s="291">
        <v>8</v>
      </c>
      <c r="H133" s="291">
        <v>17</v>
      </c>
      <c r="I133" s="338"/>
      <c r="J133" s="338"/>
      <c r="K133" s="291">
        <f t="shared" si="24"/>
        <v>41</v>
      </c>
      <c r="L133" s="348" t="s">
        <v>629</v>
      </c>
      <c r="M133" s="1"/>
      <c r="N133" s="340"/>
      <c r="O133" s="1"/>
    </row>
    <row r="134" spans="1:15" x14ac:dyDescent="0.25">
      <c r="A134" s="2" t="s">
        <v>562</v>
      </c>
      <c r="B134" s="2">
        <f t="shared" si="25"/>
        <v>5</v>
      </c>
      <c r="C134" s="338"/>
      <c r="D134" s="338"/>
      <c r="E134" s="291">
        <v>5</v>
      </c>
      <c r="F134" s="291">
        <v>11</v>
      </c>
      <c r="G134" s="291">
        <v>5</v>
      </c>
      <c r="H134" s="291">
        <v>18</v>
      </c>
      <c r="I134" s="347"/>
      <c r="J134" s="347"/>
      <c r="K134" s="291">
        <f t="shared" si="24"/>
        <v>39</v>
      </c>
      <c r="L134" s="1"/>
      <c r="M134" s="1"/>
      <c r="N134" s="340"/>
      <c r="O134" s="1"/>
    </row>
    <row r="135" spans="1:15" x14ac:dyDescent="0.25">
      <c r="A135" s="392" t="s">
        <v>563</v>
      </c>
      <c r="B135" s="2">
        <f t="shared" si="25"/>
        <v>1</v>
      </c>
      <c r="C135" s="338"/>
      <c r="D135" s="338"/>
      <c r="E135" s="291">
        <v>4</v>
      </c>
      <c r="F135" s="291">
        <v>3</v>
      </c>
      <c r="G135" s="291">
        <v>1</v>
      </c>
      <c r="H135" s="291">
        <v>13</v>
      </c>
      <c r="I135" s="347"/>
      <c r="J135" s="347"/>
      <c r="K135" s="291">
        <f t="shared" si="24"/>
        <v>21</v>
      </c>
      <c r="L135" s="339" t="s">
        <v>611</v>
      </c>
      <c r="M135" s="1"/>
      <c r="N135" s="340"/>
      <c r="O135" s="1"/>
    </row>
    <row r="136" spans="1:15" x14ac:dyDescent="0.25">
      <c r="A136" s="393" t="s">
        <v>564</v>
      </c>
      <c r="B136" s="2">
        <f t="shared" si="25"/>
        <v>16</v>
      </c>
      <c r="C136" s="347"/>
      <c r="D136" s="347"/>
      <c r="E136" s="291">
        <v>15</v>
      </c>
      <c r="F136" s="291">
        <v>20</v>
      </c>
      <c r="G136" s="291">
        <v>19</v>
      </c>
      <c r="H136" s="291">
        <v>26</v>
      </c>
      <c r="I136" s="349"/>
      <c r="J136" s="349"/>
      <c r="K136" s="291">
        <f t="shared" si="24"/>
        <v>80</v>
      </c>
      <c r="L136" s="370"/>
      <c r="M136" s="1"/>
      <c r="N136" s="340"/>
      <c r="O136" s="1"/>
    </row>
    <row r="137" spans="1:15" x14ac:dyDescent="0.25">
      <c r="A137" s="351" t="s">
        <v>565</v>
      </c>
      <c r="B137" s="2">
        <f t="shared" si="25"/>
        <v>12</v>
      </c>
      <c r="C137" s="343"/>
      <c r="D137" s="343"/>
      <c r="E137" s="291">
        <v>8</v>
      </c>
      <c r="F137" s="291">
        <v>13</v>
      </c>
      <c r="G137" s="291">
        <v>21</v>
      </c>
      <c r="H137" s="291">
        <v>20</v>
      </c>
      <c r="I137" s="345"/>
      <c r="J137" s="345"/>
      <c r="K137" s="291">
        <f t="shared" si="24"/>
        <v>62</v>
      </c>
      <c r="L137" s="370"/>
      <c r="M137" s="1"/>
      <c r="N137" s="340"/>
      <c r="O137" s="1"/>
    </row>
    <row r="138" spans="1:15" x14ac:dyDescent="0.25">
      <c r="A138" s="2" t="s">
        <v>566</v>
      </c>
      <c r="B138" s="2">
        <f t="shared" si="25"/>
        <v>6</v>
      </c>
      <c r="C138" s="352"/>
      <c r="D138" s="352"/>
      <c r="E138" s="291">
        <v>5</v>
      </c>
      <c r="F138" s="291">
        <v>2</v>
      </c>
      <c r="G138" s="291">
        <v>7</v>
      </c>
      <c r="H138" s="291">
        <v>27</v>
      </c>
      <c r="I138" s="345"/>
      <c r="J138" s="345"/>
      <c r="K138" s="291">
        <f t="shared" si="24"/>
        <v>41</v>
      </c>
      <c r="L138" s="370"/>
      <c r="M138" s="1"/>
      <c r="N138" s="340"/>
      <c r="O138" s="1"/>
    </row>
    <row r="139" spans="1:15" x14ac:dyDescent="0.25">
      <c r="A139" s="36" t="s">
        <v>567</v>
      </c>
      <c r="B139" s="2">
        <f t="shared" si="25"/>
        <v>4</v>
      </c>
      <c r="C139" s="352"/>
      <c r="D139" s="352"/>
      <c r="E139" s="291">
        <v>10</v>
      </c>
      <c r="F139" s="291">
        <v>0</v>
      </c>
      <c r="G139" s="291">
        <v>5</v>
      </c>
      <c r="H139" s="291">
        <v>19</v>
      </c>
      <c r="I139" s="345"/>
      <c r="J139" s="345"/>
      <c r="K139" s="291">
        <f t="shared" si="24"/>
        <v>34</v>
      </c>
      <c r="L139" s="370"/>
      <c r="M139" s="1"/>
      <c r="N139" s="340"/>
      <c r="O139" s="1"/>
    </row>
    <row r="140" spans="1:15" x14ac:dyDescent="0.25">
      <c r="A140" s="36" t="s">
        <v>568</v>
      </c>
      <c r="B140" s="2">
        <f t="shared" si="25"/>
        <v>8</v>
      </c>
      <c r="C140" s="354"/>
      <c r="D140" s="354"/>
      <c r="E140" s="291">
        <v>0</v>
      </c>
      <c r="F140" s="291">
        <v>9</v>
      </c>
      <c r="G140" s="291">
        <v>11</v>
      </c>
      <c r="H140" s="291">
        <v>22</v>
      </c>
      <c r="I140" s="345"/>
      <c r="J140" s="345"/>
      <c r="K140" s="291">
        <f t="shared" ref="K140:K145" si="26">(E140+F140+G140+H140)</f>
        <v>42</v>
      </c>
      <c r="L140" s="370"/>
      <c r="M140" s="1"/>
      <c r="N140" s="340"/>
      <c r="O140" s="1"/>
    </row>
    <row r="141" spans="1:15" x14ac:dyDescent="0.25">
      <c r="A141" s="36" t="s">
        <v>569</v>
      </c>
      <c r="B141" s="2">
        <f t="shared" si="25"/>
        <v>14</v>
      </c>
      <c r="C141" s="354"/>
      <c r="D141" s="354"/>
      <c r="E141" s="291">
        <v>18</v>
      </c>
      <c r="F141" s="291">
        <v>14</v>
      </c>
      <c r="G141" s="291">
        <v>5</v>
      </c>
      <c r="H141" s="291">
        <v>28</v>
      </c>
      <c r="I141" s="345"/>
      <c r="J141" s="345"/>
      <c r="K141" s="291">
        <f t="shared" si="26"/>
        <v>65</v>
      </c>
      <c r="L141" s="370"/>
      <c r="M141" s="1"/>
      <c r="N141" s="340"/>
      <c r="O141" s="1"/>
    </row>
    <row r="142" spans="1:15" x14ac:dyDescent="0.25">
      <c r="A142" s="36" t="s">
        <v>570</v>
      </c>
      <c r="B142" s="2">
        <f t="shared" si="25"/>
        <v>3</v>
      </c>
      <c r="C142" s="354"/>
      <c r="D142" s="354"/>
      <c r="E142" s="291">
        <v>13</v>
      </c>
      <c r="F142" s="291">
        <v>8</v>
      </c>
      <c r="G142" s="291">
        <v>1</v>
      </c>
      <c r="H142" s="291">
        <v>9</v>
      </c>
      <c r="I142" s="345"/>
      <c r="J142" s="345"/>
      <c r="K142" s="291">
        <f t="shared" si="26"/>
        <v>31</v>
      </c>
      <c r="L142" s="370"/>
      <c r="M142" s="1"/>
      <c r="N142" s="340"/>
      <c r="O142" s="1"/>
    </row>
    <row r="143" spans="1:15" x14ac:dyDescent="0.25">
      <c r="A143" s="36" t="s">
        <v>727</v>
      </c>
      <c r="B143" s="2">
        <f t="shared" si="25"/>
        <v>15</v>
      </c>
      <c r="C143" s="354"/>
      <c r="D143" s="354"/>
      <c r="E143" s="291">
        <v>9</v>
      </c>
      <c r="F143" s="291">
        <v>15</v>
      </c>
      <c r="G143" s="291">
        <v>18</v>
      </c>
      <c r="H143" s="291">
        <v>29</v>
      </c>
      <c r="I143" s="345"/>
      <c r="J143" s="345"/>
      <c r="K143" s="291">
        <f t="shared" si="26"/>
        <v>71</v>
      </c>
      <c r="L143" s="370"/>
      <c r="M143" s="1"/>
      <c r="N143" s="340"/>
      <c r="O143" s="1"/>
    </row>
    <row r="144" spans="1:15" x14ac:dyDescent="0.25">
      <c r="A144" s="36" t="s">
        <v>747</v>
      </c>
      <c r="B144" s="2">
        <f t="shared" si="25"/>
        <v>8</v>
      </c>
      <c r="C144" s="354"/>
      <c r="D144" s="354"/>
      <c r="E144" s="291">
        <v>8</v>
      </c>
      <c r="F144" s="291">
        <v>9</v>
      </c>
      <c r="G144" s="291">
        <v>4</v>
      </c>
      <c r="H144" s="291">
        <v>21</v>
      </c>
      <c r="I144" s="345"/>
      <c r="J144" s="345"/>
      <c r="K144" s="291">
        <f t="shared" si="26"/>
        <v>42</v>
      </c>
      <c r="L144" s="370"/>
      <c r="M144" s="1"/>
      <c r="N144" s="340"/>
      <c r="O144" s="1"/>
    </row>
    <row r="145" spans="1:17" x14ac:dyDescent="0.25">
      <c r="A145" s="36" t="s">
        <v>770</v>
      </c>
      <c r="B145" s="2">
        <f t="shared" si="25"/>
        <v>13</v>
      </c>
      <c r="C145" s="354"/>
      <c r="D145" s="354"/>
      <c r="E145" s="291">
        <v>28</v>
      </c>
      <c r="F145" s="291">
        <v>9</v>
      </c>
      <c r="G145" s="291">
        <v>9</v>
      </c>
      <c r="H145" s="291">
        <v>17</v>
      </c>
      <c r="I145" s="345"/>
      <c r="J145" s="345"/>
      <c r="K145" s="291">
        <f t="shared" si="26"/>
        <v>63</v>
      </c>
      <c r="L145" s="370"/>
      <c r="M145" s="1"/>
      <c r="N145" s="340"/>
      <c r="O145" s="1"/>
    </row>
    <row r="146" spans="1:17" x14ac:dyDescent="0.25">
      <c r="A146" s="355" t="s">
        <v>571</v>
      </c>
      <c r="B146" s="356"/>
      <c r="C146" s="357"/>
      <c r="D146" s="357"/>
      <c r="E146" s="357">
        <f>AVERAGE(E130:E145)</f>
        <v>10.199999999999999</v>
      </c>
      <c r="F146" s="357">
        <f>AVERAGE(F130:F145)</f>
        <v>9</v>
      </c>
      <c r="G146" s="357">
        <f>AVERAGE(G130:G145)</f>
        <v>9.0625</v>
      </c>
      <c r="H146" s="357">
        <f>AVERAGE(H130:H145)</f>
        <v>20.9375</v>
      </c>
      <c r="I146" s="357"/>
      <c r="J146" s="357"/>
      <c r="K146" s="357">
        <f>AVERAGE(K130:K145)</f>
        <v>48.5625</v>
      </c>
      <c r="L146" s="359"/>
      <c r="M146" s="360"/>
      <c r="N146" s="361"/>
      <c r="O146" s="360"/>
      <c r="P146" s="362"/>
      <c r="Q146" s="362"/>
    </row>
    <row r="147" spans="1:17" x14ac:dyDescent="0.25">
      <c r="A147" s="363"/>
      <c r="B147" s="363"/>
      <c r="C147" s="364"/>
      <c r="D147" s="364"/>
      <c r="E147" s="364"/>
      <c r="F147" s="364"/>
      <c r="G147" s="364"/>
      <c r="H147" s="364"/>
      <c r="I147" s="364"/>
      <c r="J147" s="364"/>
      <c r="K147" s="365"/>
      <c r="L147" s="366"/>
      <c r="M147" s="367"/>
      <c r="N147" s="368"/>
      <c r="O147" s="367"/>
      <c r="P147" s="369"/>
      <c r="Q147" s="369"/>
    </row>
    <row r="148" spans="1:17" x14ac:dyDescent="0.25">
      <c r="A148" s="2" t="s">
        <v>546</v>
      </c>
      <c r="B148" s="2"/>
      <c r="C148" s="338"/>
      <c r="D148" s="303" t="s">
        <v>630</v>
      </c>
      <c r="E148" s="291" t="s">
        <v>631</v>
      </c>
      <c r="F148" s="291" t="s">
        <v>632</v>
      </c>
      <c r="G148" s="291" t="s">
        <v>633</v>
      </c>
      <c r="H148" s="291" t="s">
        <v>634</v>
      </c>
      <c r="I148" s="338"/>
      <c r="J148" s="338"/>
      <c r="K148" s="279" t="s">
        <v>635</v>
      </c>
      <c r="L148" s="370"/>
      <c r="M148" s="1"/>
      <c r="N148" s="340"/>
      <c r="O148" s="1"/>
    </row>
    <row r="149" spans="1:17" x14ac:dyDescent="0.25">
      <c r="A149" s="351" t="s">
        <v>554</v>
      </c>
      <c r="B149" s="394"/>
      <c r="C149" s="352"/>
      <c r="D149" s="352"/>
      <c r="E149" s="338"/>
      <c r="F149" s="338"/>
      <c r="G149" s="338"/>
      <c r="H149" s="338"/>
      <c r="I149" s="338"/>
      <c r="J149" s="338"/>
      <c r="K149" s="389"/>
      <c r="L149" s="370"/>
      <c r="M149" s="1"/>
      <c r="N149" s="340"/>
      <c r="O149" s="1"/>
    </row>
    <row r="150" spans="1:17" x14ac:dyDescent="0.25">
      <c r="A150" s="351" t="s">
        <v>555</v>
      </c>
      <c r="B150" s="394"/>
      <c r="C150" s="352"/>
      <c r="D150" s="352"/>
      <c r="E150" s="338"/>
      <c r="F150" s="338"/>
      <c r="G150" s="338"/>
      <c r="H150" s="338"/>
      <c r="I150" s="338"/>
      <c r="J150" s="338"/>
      <c r="K150" s="389"/>
      <c r="L150" s="370"/>
      <c r="M150" s="1"/>
      <c r="N150" s="340"/>
      <c r="O150" s="1"/>
    </row>
    <row r="151" spans="1:17" x14ac:dyDescent="0.25">
      <c r="A151" s="350" t="s">
        <v>556</v>
      </c>
      <c r="B151" s="2">
        <f>RANK(K151,K$151:K$166,0)</f>
        <v>12</v>
      </c>
      <c r="C151" s="338"/>
      <c r="D151" s="338"/>
      <c r="E151" s="374"/>
      <c r="F151" s="291">
        <v>0</v>
      </c>
      <c r="G151" s="420">
        <v>0</v>
      </c>
      <c r="H151" s="420">
        <v>0</v>
      </c>
      <c r="I151" s="338"/>
      <c r="J151" s="338"/>
      <c r="K151" s="291">
        <f>SUM(C151:H151)</f>
        <v>0</v>
      </c>
      <c r="L151" s="370"/>
      <c r="M151" s="1"/>
      <c r="N151" s="340"/>
      <c r="O151" s="1"/>
    </row>
    <row r="152" spans="1:17" x14ac:dyDescent="0.25">
      <c r="A152" s="395" t="s">
        <v>557</v>
      </c>
      <c r="B152" s="2">
        <f t="shared" ref="B152:B166" si="27">RANK(K152,K$151:K$166,0)</f>
        <v>7</v>
      </c>
      <c r="C152" s="343"/>
      <c r="D152" s="291">
        <v>0</v>
      </c>
      <c r="E152" s="291">
        <v>1</v>
      </c>
      <c r="F152" s="291">
        <v>1</v>
      </c>
      <c r="G152" s="420">
        <v>0</v>
      </c>
      <c r="H152" s="420">
        <v>0</v>
      </c>
      <c r="I152" s="338"/>
      <c r="J152" s="338"/>
      <c r="K152" s="291">
        <f t="shared" ref="K152:K160" si="28">SUM(C152:H152)</f>
        <v>2</v>
      </c>
      <c r="L152" s="391" t="s">
        <v>636</v>
      </c>
      <c r="M152" s="1"/>
      <c r="N152" s="340"/>
      <c r="O152" s="1"/>
    </row>
    <row r="153" spans="1:17" x14ac:dyDescent="0.25">
      <c r="A153" s="351" t="s">
        <v>559</v>
      </c>
      <c r="B153" s="2">
        <f t="shared" si="27"/>
        <v>5</v>
      </c>
      <c r="C153" s="338"/>
      <c r="D153" s="291">
        <v>0</v>
      </c>
      <c r="E153" s="291">
        <v>0</v>
      </c>
      <c r="F153" s="291">
        <v>3</v>
      </c>
      <c r="G153" s="420">
        <v>0</v>
      </c>
      <c r="H153" s="420">
        <v>0</v>
      </c>
      <c r="I153" s="338"/>
      <c r="J153" s="338"/>
      <c r="K153" s="291">
        <f t="shared" si="28"/>
        <v>3</v>
      </c>
      <c r="L153" s="348" t="s">
        <v>637</v>
      </c>
      <c r="M153" s="1"/>
      <c r="N153" s="340"/>
      <c r="O153" s="1"/>
    </row>
    <row r="154" spans="1:17" x14ac:dyDescent="0.25">
      <c r="A154" s="351" t="s">
        <v>561</v>
      </c>
      <c r="B154" s="2">
        <f t="shared" si="27"/>
        <v>8</v>
      </c>
      <c r="C154" s="338"/>
      <c r="D154" s="291">
        <v>0</v>
      </c>
      <c r="E154" s="291">
        <v>0</v>
      </c>
      <c r="F154" s="291">
        <v>1</v>
      </c>
      <c r="G154" s="420">
        <v>0</v>
      </c>
      <c r="H154" s="420">
        <v>0</v>
      </c>
      <c r="I154" s="338"/>
      <c r="J154" s="338"/>
      <c r="K154" s="291">
        <f t="shared" si="28"/>
        <v>1</v>
      </c>
      <c r="L154" s="1"/>
      <c r="M154" s="1"/>
      <c r="N154" s="340"/>
      <c r="O154" s="1"/>
    </row>
    <row r="155" spans="1:17" x14ac:dyDescent="0.25">
      <c r="A155" s="351" t="s">
        <v>562</v>
      </c>
      <c r="B155" s="2">
        <f t="shared" si="27"/>
        <v>8</v>
      </c>
      <c r="C155" s="347"/>
      <c r="D155" s="291">
        <v>0</v>
      </c>
      <c r="E155" s="291">
        <v>1</v>
      </c>
      <c r="F155" s="291">
        <v>0</v>
      </c>
      <c r="G155" s="420">
        <v>0</v>
      </c>
      <c r="H155" s="420">
        <v>0</v>
      </c>
      <c r="I155" s="338"/>
      <c r="J155" s="338"/>
      <c r="K155" s="291">
        <f t="shared" si="28"/>
        <v>1</v>
      </c>
      <c r="L155" s="339" t="s">
        <v>611</v>
      </c>
      <c r="M155" s="1"/>
      <c r="N155" s="340"/>
      <c r="O155" s="1"/>
    </row>
    <row r="156" spans="1:17" x14ac:dyDescent="0.25">
      <c r="A156" s="350" t="s">
        <v>563</v>
      </c>
      <c r="B156" s="2">
        <f t="shared" si="27"/>
        <v>12</v>
      </c>
      <c r="C156" s="347"/>
      <c r="D156" s="291">
        <v>0</v>
      </c>
      <c r="E156" s="291">
        <v>0</v>
      </c>
      <c r="F156" s="291">
        <v>0</v>
      </c>
      <c r="G156" s="420">
        <v>0</v>
      </c>
      <c r="H156" s="420">
        <v>0</v>
      </c>
      <c r="I156" s="338"/>
      <c r="J156" s="338"/>
      <c r="K156" s="291">
        <f t="shared" si="28"/>
        <v>0</v>
      </c>
      <c r="L156" s="370"/>
      <c r="M156" s="1"/>
      <c r="N156" s="340"/>
      <c r="O156" s="1"/>
    </row>
    <row r="157" spans="1:17" x14ac:dyDescent="0.25">
      <c r="A157" s="350" t="s">
        <v>564</v>
      </c>
      <c r="B157" s="2">
        <f t="shared" si="27"/>
        <v>12</v>
      </c>
      <c r="C157" s="345"/>
      <c r="D157" s="291">
        <v>0</v>
      </c>
      <c r="E157" s="291">
        <v>0</v>
      </c>
      <c r="F157" s="291">
        <v>0</v>
      </c>
      <c r="G157" s="420">
        <v>0</v>
      </c>
      <c r="H157" s="420">
        <v>0</v>
      </c>
      <c r="I157" s="338"/>
      <c r="J157" s="338"/>
      <c r="K157" s="291">
        <f t="shared" si="28"/>
        <v>0</v>
      </c>
      <c r="L157" s="370"/>
      <c r="M157" s="1"/>
      <c r="N157" s="340"/>
      <c r="O157" s="1"/>
    </row>
    <row r="158" spans="1:17" x14ac:dyDescent="0.25">
      <c r="A158" s="351" t="s">
        <v>565</v>
      </c>
      <c r="B158" s="2">
        <f t="shared" si="27"/>
        <v>8</v>
      </c>
      <c r="C158" s="352"/>
      <c r="D158" s="291">
        <v>0</v>
      </c>
      <c r="E158" s="291">
        <v>1</v>
      </c>
      <c r="F158" s="291">
        <v>0</v>
      </c>
      <c r="G158" s="420">
        <v>0</v>
      </c>
      <c r="H158" s="420">
        <v>0</v>
      </c>
      <c r="I158" s="338"/>
      <c r="J158" s="338"/>
      <c r="K158" s="291">
        <f t="shared" si="28"/>
        <v>1</v>
      </c>
      <c r="L158" s="370"/>
      <c r="M158" s="1"/>
      <c r="N158" s="340"/>
      <c r="O158" s="1"/>
    </row>
    <row r="159" spans="1:17" x14ac:dyDescent="0.25">
      <c r="A159" s="351" t="s">
        <v>566</v>
      </c>
      <c r="B159" s="2">
        <f t="shared" si="27"/>
        <v>5</v>
      </c>
      <c r="C159" s="352"/>
      <c r="D159" s="291">
        <v>0</v>
      </c>
      <c r="E159" s="291">
        <v>0</v>
      </c>
      <c r="F159" s="291">
        <v>3</v>
      </c>
      <c r="G159" s="420">
        <v>0</v>
      </c>
      <c r="H159" s="420">
        <v>0</v>
      </c>
      <c r="I159" s="338"/>
      <c r="J159" s="338"/>
      <c r="K159" s="291">
        <f t="shared" si="28"/>
        <v>3</v>
      </c>
      <c r="L159" s="370"/>
      <c r="M159" s="1"/>
      <c r="N159" s="340"/>
      <c r="O159" s="1"/>
    </row>
    <row r="160" spans="1:17" x14ac:dyDescent="0.25">
      <c r="A160" s="353" t="s">
        <v>567</v>
      </c>
      <c r="B160" s="2">
        <f t="shared" si="27"/>
        <v>2</v>
      </c>
      <c r="C160" s="396"/>
      <c r="D160" s="291">
        <v>0</v>
      </c>
      <c r="E160" s="291">
        <v>2</v>
      </c>
      <c r="F160" s="291">
        <v>6</v>
      </c>
      <c r="G160" s="420">
        <v>0</v>
      </c>
      <c r="H160" s="420">
        <v>0</v>
      </c>
      <c r="I160" s="338"/>
      <c r="J160" s="338"/>
      <c r="K160" s="291">
        <f t="shared" si="28"/>
        <v>8</v>
      </c>
      <c r="L160" s="370"/>
      <c r="M160" s="1"/>
      <c r="N160" s="340"/>
      <c r="O160" s="1"/>
    </row>
    <row r="161" spans="1:17" x14ac:dyDescent="0.25">
      <c r="A161" s="351" t="s">
        <v>568</v>
      </c>
      <c r="B161" s="2">
        <f t="shared" si="27"/>
        <v>3</v>
      </c>
      <c r="C161" s="352"/>
      <c r="D161" s="291">
        <v>1</v>
      </c>
      <c r="E161" s="291">
        <v>3</v>
      </c>
      <c r="F161" s="291">
        <v>1</v>
      </c>
      <c r="G161" s="420">
        <v>0</v>
      </c>
      <c r="H161" s="420">
        <v>0</v>
      </c>
      <c r="I161" s="338"/>
      <c r="J161" s="338"/>
      <c r="K161" s="291">
        <f t="shared" ref="K161:K166" si="29">SUM(C161:H161)</f>
        <v>5</v>
      </c>
      <c r="L161" s="370"/>
      <c r="M161" s="1"/>
      <c r="N161" s="340"/>
      <c r="O161" s="1"/>
    </row>
    <row r="162" spans="1:17" x14ac:dyDescent="0.25">
      <c r="A162" s="36" t="s">
        <v>569</v>
      </c>
      <c r="B162" s="2">
        <f t="shared" si="27"/>
        <v>1</v>
      </c>
      <c r="C162" s="352"/>
      <c r="D162" s="291">
        <v>0</v>
      </c>
      <c r="E162" s="291">
        <v>0</v>
      </c>
      <c r="F162" s="291">
        <v>0</v>
      </c>
      <c r="G162" s="421">
        <v>10</v>
      </c>
      <c r="H162" s="420">
        <v>0</v>
      </c>
      <c r="I162" s="338"/>
      <c r="J162" s="338"/>
      <c r="K162" s="291">
        <f t="shared" si="29"/>
        <v>10</v>
      </c>
      <c r="L162" s="370"/>
      <c r="M162" s="1"/>
      <c r="N162" s="340"/>
      <c r="O162" s="1"/>
    </row>
    <row r="163" spans="1:17" x14ac:dyDescent="0.25">
      <c r="A163" s="36" t="s">
        <v>570</v>
      </c>
      <c r="B163" s="2">
        <f t="shared" si="27"/>
        <v>3</v>
      </c>
      <c r="C163" s="352"/>
      <c r="D163" s="291">
        <v>0</v>
      </c>
      <c r="E163" s="291">
        <v>0</v>
      </c>
      <c r="F163" s="291">
        <f>'2013'!C99</f>
        <v>5</v>
      </c>
      <c r="G163" s="420">
        <f>'2013'!D99</f>
        <v>0</v>
      </c>
      <c r="H163" s="420">
        <f>'2013'!E99</f>
        <v>0</v>
      </c>
      <c r="I163" s="338"/>
      <c r="J163" s="338"/>
      <c r="K163" s="291">
        <f t="shared" si="29"/>
        <v>5</v>
      </c>
      <c r="L163" s="370"/>
      <c r="M163" s="1"/>
      <c r="N163" s="340"/>
      <c r="O163" s="1"/>
    </row>
    <row r="164" spans="1:17" x14ac:dyDescent="0.25">
      <c r="A164" s="36" t="s">
        <v>727</v>
      </c>
      <c r="B164" s="2">
        <f t="shared" si="27"/>
        <v>12</v>
      </c>
      <c r="C164" s="352"/>
      <c r="D164" s="291">
        <v>0</v>
      </c>
      <c r="E164" s="291">
        <v>0</v>
      </c>
      <c r="F164" s="291">
        <v>0</v>
      </c>
      <c r="G164" s="420">
        <v>0</v>
      </c>
      <c r="H164" s="420">
        <v>0</v>
      </c>
      <c r="I164" s="338"/>
      <c r="J164" s="338"/>
      <c r="K164" s="291">
        <f t="shared" si="29"/>
        <v>0</v>
      </c>
      <c r="L164" s="370"/>
      <c r="M164" s="1"/>
      <c r="N164" s="340"/>
      <c r="O164" s="1"/>
    </row>
    <row r="165" spans="1:17" x14ac:dyDescent="0.25">
      <c r="A165" s="36" t="s">
        <v>747</v>
      </c>
      <c r="B165" s="2">
        <f t="shared" si="27"/>
        <v>12</v>
      </c>
      <c r="C165" s="352"/>
      <c r="D165" s="291">
        <v>0</v>
      </c>
      <c r="E165" s="291">
        <v>0</v>
      </c>
      <c r="F165" s="291">
        <v>0</v>
      </c>
      <c r="G165" s="420">
        <v>0</v>
      </c>
      <c r="H165" s="420">
        <v>0</v>
      </c>
      <c r="I165" s="338"/>
      <c r="J165" s="338"/>
      <c r="K165" s="291">
        <f t="shared" si="29"/>
        <v>0</v>
      </c>
      <c r="L165" s="370"/>
      <c r="M165" s="1"/>
      <c r="N165" s="340"/>
      <c r="O165" s="1"/>
    </row>
    <row r="166" spans="1:17" x14ac:dyDescent="0.25">
      <c r="A166" s="36" t="s">
        <v>757</v>
      </c>
      <c r="B166" s="2">
        <f t="shared" si="27"/>
        <v>8</v>
      </c>
      <c r="C166" s="352"/>
      <c r="D166" s="291">
        <v>0</v>
      </c>
      <c r="E166" s="291">
        <v>0</v>
      </c>
      <c r="F166" s="291">
        <v>1</v>
      </c>
      <c r="G166" s="420">
        <v>0</v>
      </c>
      <c r="H166" s="420">
        <v>0</v>
      </c>
      <c r="I166" s="338"/>
      <c r="J166" s="338"/>
      <c r="K166" s="291">
        <f t="shared" si="29"/>
        <v>1</v>
      </c>
      <c r="L166" s="370"/>
      <c r="M166" s="1"/>
      <c r="N166" s="340"/>
      <c r="O166" s="1"/>
    </row>
    <row r="167" spans="1:17" x14ac:dyDescent="0.25">
      <c r="A167" s="355" t="s">
        <v>571</v>
      </c>
      <c r="B167" s="356"/>
      <c r="C167" s="357"/>
      <c r="D167" s="357">
        <f>AVERAGE(D151:D166)</f>
        <v>6.6666666666666666E-2</v>
      </c>
      <c r="E167" s="357">
        <f>AVERAGE(E151:E166)</f>
        <v>0.53333333333333333</v>
      </c>
      <c r="F167" s="357">
        <f>AVERAGE(F151:F166)</f>
        <v>1.3125</v>
      </c>
      <c r="G167" s="357">
        <f>AVERAGE(G151:G166)</f>
        <v>0.625</v>
      </c>
      <c r="H167" s="357">
        <f>AVERAGE(H151:H166)</f>
        <v>0</v>
      </c>
      <c r="I167" s="357"/>
      <c r="J167" s="357"/>
      <c r="K167" s="357">
        <f>AVERAGE(K151:K166)</f>
        <v>2.5</v>
      </c>
      <c r="L167" s="359"/>
      <c r="M167" s="360"/>
      <c r="N167" s="361"/>
      <c r="O167" s="360"/>
      <c r="P167" s="362"/>
      <c r="Q167" s="362"/>
    </row>
    <row r="168" spans="1:17" x14ac:dyDescent="0.25">
      <c r="A168" s="363"/>
      <c r="B168" s="363"/>
      <c r="C168" s="364"/>
      <c r="D168" s="364"/>
      <c r="E168" s="364"/>
      <c r="F168" s="364"/>
      <c r="G168" s="364"/>
      <c r="H168" s="364"/>
      <c r="I168" s="364"/>
      <c r="J168" s="364"/>
      <c r="K168" s="365"/>
      <c r="L168" s="366"/>
      <c r="M168" s="367"/>
      <c r="N168" s="368"/>
      <c r="O168" s="367"/>
      <c r="P168" s="369"/>
      <c r="Q168" s="369"/>
    </row>
    <row r="169" spans="1:17" x14ac:dyDescent="0.25">
      <c r="A169" s="2" t="s">
        <v>546</v>
      </c>
      <c r="B169" s="36" t="s">
        <v>638</v>
      </c>
      <c r="C169" s="303" t="s">
        <v>639</v>
      </c>
      <c r="D169" s="303" t="s">
        <v>640</v>
      </c>
      <c r="E169" s="303" t="s">
        <v>641</v>
      </c>
      <c r="F169" s="303" t="s">
        <v>642</v>
      </c>
      <c r="G169" s="303" t="s">
        <v>643</v>
      </c>
      <c r="H169" s="303" t="s">
        <v>644</v>
      </c>
      <c r="I169" s="397" t="s">
        <v>645</v>
      </c>
      <c r="J169" s="347"/>
      <c r="K169" s="279" t="s">
        <v>646</v>
      </c>
      <c r="L169" s="398"/>
      <c r="M169" s="1"/>
      <c r="N169" s="340"/>
      <c r="O169" s="1"/>
    </row>
    <row r="170" spans="1:17" x14ac:dyDescent="0.25">
      <c r="A170" s="351" t="s">
        <v>554</v>
      </c>
      <c r="B170" s="394"/>
      <c r="C170" s="352"/>
      <c r="D170" s="352"/>
      <c r="E170" s="338"/>
      <c r="F170" s="338"/>
      <c r="G170" s="338"/>
      <c r="H170" s="338"/>
      <c r="I170" s="338"/>
      <c r="J170" s="338"/>
      <c r="K170" s="389"/>
      <c r="L170" s="370"/>
      <c r="M170" s="1"/>
      <c r="N170" s="340"/>
      <c r="O170" s="1"/>
    </row>
    <row r="171" spans="1:17" x14ac:dyDescent="0.25">
      <c r="A171" s="351" t="s">
        <v>555</v>
      </c>
      <c r="B171" s="394"/>
      <c r="C171" s="352"/>
      <c r="D171" s="352"/>
      <c r="E171" s="338"/>
      <c r="F171" s="338"/>
      <c r="G171" s="338"/>
      <c r="H171" s="338"/>
      <c r="I171" s="338"/>
      <c r="J171" s="338"/>
      <c r="K171" s="389"/>
      <c r="L171" s="370"/>
      <c r="M171" s="1"/>
      <c r="N171" s="340"/>
      <c r="O171" s="1"/>
    </row>
    <row r="172" spans="1:17" x14ac:dyDescent="0.25">
      <c r="A172" s="351" t="s">
        <v>556</v>
      </c>
      <c r="B172" s="2">
        <f>RANK(K172,K$172:K$187,0)</f>
        <v>11</v>
      </c>
      <c r="C172" s="338"/>
      <c r="D172" s="338"/>
      <c r="E172" s="374"/>
      <c r="F172" s="291">
        <v>1</v>
      </c>
      <c r="G172" s="291">
        <v>1</v>
      </c>
      <c r="H172" s="291">
        <v>0</v>
      </c>
      <c r="I172" s="291">
        <v>0</v>
      </c>
      <c r="J172" s="338"/>
      <c r="K172" s="291">
        <f>SUM(C172:I172)</f>
        <v>2</v>
      </c>
      <c r="L172" s="370"/>
      <c r="M172" s="1"/>
      <c r="N172" s="340"/>
      <c r="O172" s="1"/>
    </row>
    <row r="173" spans="1:17" x14ac:dyDescent="0.25">
      <c r="A173" s="395" t="s">
        <v>557</v>
      </c>
      <c r="B173" s="2">
        <f t="shared" ref="B173:B187" si="30">RANK(K173,K$172:K$187,0)</f>
        <v>10</v>
      </c>
      <c r="C173" s="387">
        <v>0</v>
      </c>
      <c r="D173" s="291">
        <v>0</v>
      </c>
      <c r="E173" s="291">
        <v>1</v>
      </c>
      <c r="F173" s="291">
        <v>2</v>
      </c>
      <c r="G173" s="291">
        <v>0</v>
      </c>
      <c r="H173" s="291">
        <v>0</v>
      </c>
      <c r="I173" s="291">
        <v>0</v>
      </c>
      <c r="J173" s="338"/>
      <c r="K173" s="291">
        <f t="shared" ref="K173:K181" si="31">SUM(C173:I173)</f>
        <v>3</v>
      </c>
      <c r="L173" s="391" t="s">
        <v>647</v>
      </c>
      <c r="M173" s="1"/>
      <c r="N173" s="340"/>
      <c r="O173" s="1"/>
    </row>
    <row r="174" spans="1:17" x14ac:dyDescent="0.25">
      <c r="A174" s="351" t="s">
        <v>559</v>
      </c>
      <c r="B174" s="2">
        <f t="shared" si="30"/>
        <v>5</v>
      </c>
      <c r="C174" s="384">
        <v>0</v>
      </c>
      <c r="D174" s="291">
        <v>0</v>
      </c>
      <c r="E174" s="291">
        <v>0</v>
      </c>
      <c r="F174" s="291">
        <v>6</v>
      </c>
      <c r="G174" s="291">
        <v>3</v>
      </c>
      <c r="H174" s="291">
        <v>0</v>
      </c>
      <c r="I174" s="291">
        <v>1</v>
      </c>
      <c r="J174" s="338"/>
      <c r="K174" s="291">
        <f t="shared" si="31"/>
        <v>10</v>
      </c>
      <c r="L174" s="399" t="s">
        <v>648</v>
      </c>
      <c r="M174" s="1"/>
      <c r="N174" s="340"/>
      <c r="O174" s="1"/>
    </row>
    <row r="175" spans="1:17" x14ac:dyDescent="0.25">
      <c r="A175" s="351" t="s">
        <v>561</v>
      </c>
      <c r="B175" s="2">
        <f t="shared" si="30"/>
        <v>8</v>
      </c>
      <c r="C175" s="384">
        <v>2</v>
      </c>
      <c r="D175" s="291">
        <v>0</v>
      </c>
      <c r="E175" s="291">
        <v>1</v>
      </c>
      <c r="F175" s="291">
        <v>2</v>
      </c>
      <c r="G175" s="291">
        <v>1</v>
      </c>
      <c r="H175" s="291">
        <v>0</v>
      </c>
      <c r="I175" s="291">
        <v>0</v>
      </c>
      <c r="J175" s="338"/>
      <c r="K175" s="291">
        <f t="shared" si="31"/>
        <v>6</v>
      </c>
      <c r="L175" s="370"/>
      <c r="M175" s="1"/>
      <c r="N175" s="340"/>
      <c r="O175" s="1"/>
    </row>
    <row r="176" spans="1:17" x14ac:dyDescent="0.25">
      <c r="A176" s="351" t="s">
        <v>562</v>
      </c>
      <c r="B176" s="2">
        <f t="shared" si="30"/>
        <v>5</v>
      </c>
      <c r="C176" s="383">
        <v>0</v>
      </c>
      <c r="D176" s="291">
        <v>0</v>
      </c>
      <c r="E176" s="291">
        <v>2</v>
      </c>
      <c r="F176" s="291">
        <v>0</v>
      </c>
      <c r="G176" s="291">
        <v>3</v>
      </c>
      <c r="H176" s="291">
        <v>5</v>
      </c>
      <c r="I176" s="291">
        <v>0</v>
      </c>
      <c r="J176" s="338"/>
      <c r="K176" s="291">
        <f t="shared" si="31"/>
        <v>10</v>
      </c>
      <c r="L176" s="370"/>
      <c r="M176" s="339"/>
      <c r="N176" s="340"/>
      <c r="O176" s="1"/>
    </row>
    <row r="177" spans="1:17" x14ac:dyDescent="0.25">
      <c r="A177" s="351" t="s">
        <v>563</v>
      </c>
      <c r="B177" s="2">
        <f t="shared" si="30"/>
        <v>9</v>
      </c>
      <c r="C177" s="383">
        <v>0</v>
      </c>
      <c r="D177" s="291">
        <v>0</v>
      </c>
      <c r="E177" s="291">
        <v>1</v>
      </c>
      <c r="F177" s="291">
        <v>2</v>
      </c>
      <c r="G177" s="291">
        <v>0</v>
      </c>
      <c r="H177" s="291">
        <v>2</v>
      </c>
      <c r="I177" s="291">
        <v>0</v>
      </c>
      <c r="J177" s="338"/>
      <c r="K177" s="291">
        <f t="shared" si="31"/>
        <v>5</v>
      </c>
      <c r="L177" s="370"/>
      <c r="M177" s="1"/>
      <c r="N177" s="340"/>
      <c r="O177" s="1"/>
    </row>
    <row r="178" spans="1:17" x14ac:dyDescent="0.25">
      <c r="A178" s="350" t="s">
        <v>564</v>
      </c>
      <c r="B178" s="2">
        <f t="shared" si="30"/>
        <v>14</v>
      </c>
      <c r="C178" s="400">
        <v>0</v>
      </c>
      <c r="D178" s="291">
        <v>0</v>
      </c>
      <c r="E178" s="291">
        <v>0</v>
      </c>
      <c r="F178" s="291">
        <v>1</v>
      </c>
      <c r="G178" s="291">
        <v>0</v>
      </c>
      <c r="H178" s="291">
        <v>0</v>
      </c>
      <c r="I178" s="291">
        <v>0</v>
      </c>
      <c r="J178" s="338"/>
      <c r="K178" s="291">
        <f t="shared" si="31"/>
        <v>1</v>
      </c>
      <c r="L178" s="370"/>
      <c r="M178" s="1"/>
      <c r="N178" s="340"/>
      <c r="O178" s="1"/>
    </row>
    <row r="179" spans="1:17" x14ac:dyDescent="0.25">
      <c r="A179" s="351" t="s">
        <v>565</v>
      </c>
      <c r="B179" s="2">
        <f t="shared" si="30"/>
        <v>11</v>
      </c>
      <c r="C179" s="401">
        <v>0</v>
      </c>
      <c r="D179" s="291">
        <v>0</v>
      </c>
      <c r="E179" s="291">
        <v>1</v>
      </c>
      <c r="F179" s="291">
        <v>0</v>
      </c>
      <c r="G179" s="291">
        <v>1</v>
      </c>
      <c r="H179" s="291">
        <v>0</v>
      </c>
      <c r="I179" s="291">
        <v>0</v>
      </c>
      <c r="J179" s="338"/>
      <c r="K179" s="291">
        <f t="shared" si="31"/>
        <v>2</v>
      </c>
      <c r="L179" s="370"/>
      <c r="M179" s="1"/>
      <c r="N179" s="340"/>
      <c r="O179" s="1"/>
    </row>
    <row r="180" spans="1:17" x14ac:dyDescent="0.25">
      <c r="A180" s="351" t="s">
        <v>566</v>
      </c>
      <c r="B180" s="2">
        <f t="shared" si="30"/>
        <v>3</v>
      </c>
      <c r="C180" s="401">
        <v>0</v>
      </c>
      <c r="D180" s="291">
        <v>0</v>
      </c>
      <c r="E180" s="291">
        <v>2</v>
      </c>
      <c r="F180" s="291">
        <v>8</v>
      </c>
      <c r="G180" s="291">
        <v>1</v>
      </c>
      <c r="H180" s="291">
        <v>0</v>
      </c>
      <c r="I180" s="291">
        <v>0</v>
      </c>
      <c r="J180" s="338"/>
      <c r="K180" s="291">
        <f t="shared" si="31"/>
        <v>11</v>
      </c>
      <c r="L180" s="370"/>
      <c r="M180" s="1"/>
      <c r="N180" s="340"/>
      <c r="O180" s="1"/>
    </row>
    <row r="181" spans="1:17" x14ac:dyDescent="0.25">
      <c r="A181" s="353" t="s">
        <v>567</v>
      </c>
      <c r="B181" s="2">
        <f t="shared" si="30"/>
        <v>1</v>
      </c>
      <c r="C181" s="402">
        <v>0</v>
      </c>
      <c r="D181" s="291">
        <v>0</v>
      </c>
      <c r="E181" s="291">
        <v>5</v>
      </c>
      <c r="F181" s="291">
        <v>9</v>
      </c>
      <c r="G181" s="291">
        <v>3</v>
      </c>
      <c r="H181" s="291">
        <v>1</v>
      </c>
      <c r="I181" s="291">
        <v>0</v>
      </c>
      <c r="J181" s="338"/>
      <c r="K181" s="291">
        <f t="shared" si="31"/>
        <v>18</v>
      </c>
      <c r="L181" s="370"/>
      <c r="M181" s="1"/>
      <c r="N181" s="340"/>
      <c r="O181" s="1"/>
    </row>
    <row r="182" spans="1:17" x14ac:dyDescent="0.25">
      <c r="A182" s="351" t="s">
        <v>568</v>
      </c>
      <c r="B182" s="2">
        <f t="shared" si="30"/>
        <v>3</v>
      </c>
      <c r="C182" s="401">
        <v>0</v>
      </c>
      <c r="D182" s="291">
        <v>1</v>
      </c>
      <c r="E182" s="291">
        <v>9</v>
      </c>
      <c r="F182" s="291">
        <v>1</v>
      </c>
      <c r="G182" s="291">
        <v>0</v>
      </c>
      <c r="H182" s="291">
        <v>0</v>
      </c>
      <c r="I182" s="291">
        <v>0</v>
      </c>
      <c r="J182" s="338"/>
      <c r="K182" s="291">
        <f t="shared" ref="K182:K187" si="32">SUM(C182:I182)</f>
        <v>11</v>
      </c>
      <c r="L182" s="370"/>
      <c r="M182" s="1"/>
      <c r="N182" s="340"/>
      <c r="O182" s="1"/>
    </row>
    <row r="183" spans="1:17" x14ac:dyDescent="0.25">
      <c r="A183" s="36" t="s">
        <v>569</v>
      </c>
      <c r="B183" s="2">
        <f t="shared" si="30"/>
        <v>2</v>
      </c>
      <c r="C183" s="401">
        <v>0</v>
      </c>
      <c r="D183" s="291">
        <v>0</v>
      </c>
      <c r="E183" s="291">
        <v>0</v>
      </c>
      <c r="F183" s="291">
        <v>1</v>
      </c>
      <c r="G183" s="291">
        <v>12</v>
      </c>
      <c r="H183" s="291">
        <v>0</v>
      </c>
      <c r="I183" s="291">
        <v>0</v>
      </c>
      <c r="J183" s="338"/>
      <c r="K183" s="291">
        <f t="shared" si="32"/>
        <v>13</v>
      </c>
      <c r="L183" s="370"/>
      <c r="M183" s="1"/>
      <c r="N183" s="340"/>
      <c r="O183" s="1"/>
    </row>
    <row r="184" spans="1:17" x14ac:dyDescent="0.25">
      <c r="A184" s="36" t="s">
        <v>570</v>
      </c>
      <c r="B184" s="2">
        <f t="shared" si="30"/>
        <v>7</v>
      </c>
      <c r="C184" s="401">
        <v>0</v>
      </c>
      <c r="D184" s="291">
        <v>0</v>
      </c>
      <c r="E184" s="291">
        <v>1</v>
      </c>
      <c r="F184" s="291">
        <f>'2013'!C83</f>
        <v>5</v>
      </c>
      <c r="G184" s="291">
        <f>'2013'!D83</f>
        <v>1</v>
      </c>
      <c r="H184" s="291">
        <f>'2013'!E83</f>
        <v>1</v>
      </c>
      <c r="I184" s="291">
        <f>'2013'!F83</f>
        <v>0</v>
      </c>
      <c r="J184" s="338"/>
      <c r="K184" s="291">
        <f t="shared" si="32"/>
        <v>8</v>
      </c>
      <c r="L184" s="370"/>
      <c r="M184" s="1"/>
      <c r="N184" s="340"/>
      <c r="O184" s="1"/>
    </row>
    <row r="185" spans="1:17" x14ac:dyDescent="0.25">
      <c r="A185" s="36" t="s">
        <v>727</v>
      </c>
      <c r="B185" s="2">
        <f t="shared" si="30"/>
        <v>16</v>
      </c>
      <c r="C185" s="401">
        <v>0</v>
      </c>
      <c r="D185" s="291">
        <v>0</v>
      </c>
      <c r="E185" s="291">
        <v>0</v>
      </c>
      <c r="F185" s="291">
        <v>0</v>
      </c>
      <c r="G185" s="291">
        <v>0</v>
      </c>
      <c r="H185" s="291">
        <v>0</v>
      </c>
      <c r="I185" s="291">
        <v>0</v>
      </c>
      <c r="J185" s="338"/>
      <c r="K185" s="291">
        <f t="shared" si="32"/>
        <v>0</v>
      </c>
      <c r="L185" s="370"/>
      <c r="M185" s="1"/>
      <c r="N185" s="340"/>
      <c r="O185" s="1"/>
    </row>
    <row r="186" spans="1:17" x14ac:dyDescent="0.25">
      <c r="A186" s="36" t="s">
        <v>747</v>
      </c>
      <c r="B186" s="2">
        <f t="shared" si="30"/>
        <v>14</v>
      </c>
      <c r="C186" s="401">
        <v>0</v>
      </c>
      <c r="D186" s="291">
        <v>0</v>
      </c>
      <c r="E186" s="291">
        <v>1</v>
      </c>
      <c r="F186" s="291">
        <v>0</v>
      </c>
      <c r="G186" s="291">
        <v>0</v>
      </c>
      <c r="H186" s="291">
        <v>0</v>
      </c>
      <c r="I186" s="291">
        <v>0</v>
      </c>
      <c r="J186" s="338"/>
      <c r="K186" s="291">
        <f t="shared" si="32"/>
        <v>1</v>
      </c>
      <c r="L186" s="370"/>
      <c r="M186" s="1"/>
      <c r="N186" s="340"/>
      <c r="O186" s="1"/>
    </row>
    <row r="187" spans="1:17" x14ac:dyDescent="0.25">
      <c r="A187" s="36" t="s">
        <v>757</v>
      </c>
      <c r="B187" s="2">
        <f t="shared" si="30"/>
        <v>11</v>
      </c>
      <c r="C187" s="401">
        <v>0</v>
      </c>
      <c r="D187" s="291">
        <v>0</v>
      </c>
      <c r="E187" s="291">
        <v>0</v>
      </c>
      <c r="F187" s="291">
        <v>2</v>
      </c>
      <c r="G187" s="291">
        <v>0</v>
      </c>
      <c r="H187" s="291">
        <v>0</v>
      </c>
      <c r="I187" s="291">
        <v>0</v>
      </c>
      <c r="J187" s="338"/>
      <c r="K187" s="291">
        <f t="shared" si="32"/>
        <v>2</v>
      </c>
      <c r="L187" s="370"/>
      <c r="M187" s="1"/>
      <c r="N187" s="340"/>
      <c r="O187" s="1"/>
    </row>
    <row r="188" spans="1:17" x14ac:dyDescent="0.25">
      <c r="A188" s="355" t="s">
        <v>571</v>
      </c>
      <c r="B188" s="356"/>
      <c r="C188" s="357">
        <f t="shared" ref="C188:I188" si="33">AVERAGE(C172:C187)</f>
        <v>0.13333333333333333</v>
      </c>
      <c r="D188" s="357">
        <f t="shared" si="33"/>
        <v>6.6666666666666666E-2</v>
      </c>
      <c r="E188" s="357">
        <f t="shared" si="33"/>
        <v>1.6</v>
      </c>
      <c r="F188" s="357">
        <f t="shared" si="33"/>
        <v>2.5</v>
      </c>
      <c r="G188" s="357">
        <f t="shared" si="33"/>
        <v>1.625</v>
      </c>
      <c r="H188" s="357">
        <f t="shared" si="33"/>
        <v>0.5625</v>
      </c>
      <c r="I188" s="357">
        <f t="shared" si="33"/>
        <v>6.25E-2</v>
      </c>
      <c r="J188" s="357"/>
      <c r="K188" s="357">
        <f>AVERAGE(K172:K187)</f>
        <v>6.4375</v>
      </c>
      <c r="L188" s="359"/>
      <c r="M188" s="360"/>
      <c r="N188" s="361"/>
      <c r="O188" s="360"/>
      <c r="P188" s="362"/>
      <c r="Q188" s="362"/>
    </row>
    <row r="189" spans="1:17" x14ac:dyDescent="0.25">
      <c r="A189" s="363"/>
      <c r="B189" s="363"/>
      <c r="C189" s="364"/>
      <c r="D189" s="364"/>
      <c r="E189" s="364"/>
      <c r="F189" s="364"/>
      <c r="G189" s="364"/>
      <c r="H189" s="364"/>
      <c r="I189" s="364"/>
      <c r="J189" s="364"/>
      <c r="K189" s="365"/>
      <c r="L189" s="366"/>
      <c r="M189" s="367"/>
      <c r="N189" s="368"/>
      <c r="O189" s="367"/>
      <c r="P189" s="369"/>
      <c r="Q189" s="369"/>
    </row>
    <row r="190" spans="1:17" x14ac:dyDescent="0.25">
      <c r="A190" s="2" t="s">
        <v>546</v>
      </c>
      <c r="B190" s="36" t="s">
        <v>638</v>
      </c>
      <c r="C190" s="338"/>
      <c r="D190" s="303" t="s">
        <v>649</v>
      </c>
      <c r="E190" s="303" t="s">
        <v>650</v>
      </c>
      <c r="F190" s="303" t="s">
        <v>651</v>
      </c>
      <c r="G190" s="303" t="s">
        <v>652</v>
      </c>
      <c r="H190" s="303" t="s">
        <v>653</v>
      </c>
      <c r="I190" s="347"/>
      <c r="J190" s="347"/>
      <c r="K190" s="279" t="s">
        <v>654</v>
      </c>
      <c r="L190" s="370"/>
      <c r="M190" s="1"/>
      <c r="N190" s="340"/>
      <c r="O190" s="1"/>
    </row>
    <row r="191" spans="1:17" x14ac:dyDescent="0.25">
      <c r="A191" s="351" t="s">
        <v>554</v>
      </c>
      <c r="B191" s="394"/>
      <c r="C191" s="352"/>
      <c r="D191" s="352"/>
      <c r="E191" s="338"/>
      <c r="F191" s="338"/>
      <c r="G191" s="338"/>
      <c r="H191" s="338"/>
      <c r="I191" s="338"/>
      <c r="J191" s="338"/>
      <c r="K191" s="389"/>
      <c r="L191" s="370"/>
      <c r="M191" s="1"/>
      <c r="N191" s="340"/>
      <c r="O191" s="1"/>
    </row>
    <row r="192" spans="1:17" x14ac:dyDescent="0.25">
      <c r="A192" s="351" t="s">
        <v>555</v>
      </c>
      <c r="B192" s="394"/>
      <c r="C192" s="352"/>
      <c r="D192" s="352"/>
      <c r="E192" s="338"/>
      <c r="F192" s="338"/>
      <c r="G192" s="338"/>
      <c r="H192" s="338"/>
      <c r="I192" s="338"/>
      <c r="J192" s="338"/>
      <c r="K192" s="389"/>
      <c r="L192" s="370"/>
      <c r="M192" s="1"/>
      <c r="N192" s="340"/>
      <c r="O192" s="1"/>
    </row>
    <row r="193" spans="1:15" x14ac:dyDescent="0.25">
      <c r="A193" s="350" t="s">
        <v>556</v>
      </c>
      <c r="B193" s="2">
        <f>RANK(K193,K$193:K$208,0)</f>
        <v>7</v>
      </c>
      <c r="C193" s="338"/>
      <c r="D193" s="338"/>
      <c r="E193" s="374"/>
      <c r="F193" s="291">
        <v>0</v>
      </c>
      <c r="G193" s="291">
        <v>0</v>
      </c>
      <c r="H193" s="291">
        <v>0</v>
      </c>
      <c r="I193" s="338"/>
      <c r="J193" s="338"/>
      <c r="K193" s="291">
        <f>SUM(D193:H193)</f>
        <v>0</v>
      </c>
      <c r="L193" s="370"/>
      <c r="M193" s="1"/>
      <c r="N193" s="340"/>
      <c r="O193" s="1"/>
    </row>
    <row r="194" spans="1:15" x14ac:dyDescent="0.25">
      <c r="A194" s="403" t="s">
        <v>557</v>
      </c>
      <c r="B194" s="2">
        <f t="shared" ref="B194:B208" si="34">RANK(K194,K$193:K$208,0)</f>
        <v>7</v>
      </c>
      <c r="C194" s="343"/>
      <c r="D194" s="404">
        <v>0</v>
      </c>
      <c r="E194" s="291">
        <v>0</v>
      </c>
      <c r="F194" s="291">
        <v>0</v>
      </c>
      <c r="G194" s="291">
        <v>0</v>
      </c>
      <c r="H194" s="291">
        <v>0</v>
      </c>
      <c r="I194" s="338"/>
      <c r="J194" s="338"/>
      <c r="K194" s="291">
        <f t="shared" ref="K194:K202" si="35">SUM(D194:H194)</f>
        <v>0</v>
      </c>
      <c r="L194" s="391" t="s">
        <v>655</v>
      </c>
      <c r="M194" s="1"/>
      <c r="N194" s="340"/>
      <c r="O194" s="1"/>
    </row>
    <row r="195" spans="1:15" x14ac:dyDescent="0.25">
      <c r="A195" s="350" t="s">
        <v>559</v>
      </c>
      <c r="B195" s="2">
        <f t="shared" si="34"/>
        <v>7</v>
      </c>
      <c r="C195" s="338"/>
      <c r="D195" s="404">
        <v>0</v>
      </c>
      <c r="E195" s="291">
        <v>0</v>
      </c>
      <c r="F195" s="291">
        <v>0</v>
      </c>
      <c r="G195" s="291">
        <v>0</v>
      </c>
      <c r="H195" s="291">
        <v>0</v>
      </c>
      <c r="I195" s="338"/>
      <c r="J195" s="338"/>
      <c r="K195" s="291">
        <f t="shared" si="35"/>
        <v>0</v>
      </c>
      <c r="L195" s="348" t="s">
        <v>656</v>
      </c>
      <c r="M195" s="1"/>
      <c r="N195" s="340"/>
      <c r="O195" s="1"/>
    </row>
    <row r="196" spans="1:15" x14ac:dyDescent="0.25">
      <c r="A196" s="350" t="s">
        <v>561</v>
      </c>
      <c r="B196" s="2">
        <f t="shared" si="34"/>
        <v>7</v>
      </c>
      <c r="C196" s="338"/>
      <c r="D196" s="404">
        <v>0</v>
      </c>
      <c r="E196" s="291">
        <v>0</v>
      </c>
      <c r="F196" s="291">
        <v>0</v>
      </c>
      <c r="G196" s="291">
        <v>0</v>
      </c>
      <c r="H196" s="291">
        <v>0</v>
      </c>
      <c r="I196" s="338"/>
      <c r="J196" s="338"/>
      <c r="K196" s="291">
        <f t="shared" si="35"/>
        <v>0</v>
      </c>
      <c r="L196" s="370"/>
      <c r="M196" s="1"/>
      <c r="N196" s="340"/>
      <c r="O196" s="1"/>
    </row>
    <row r="197" spans="1:15" x14ac:dyDescent="0.25">
      <c r="A197" s="351" t="s">
        <v>562</v>
      </c>
      <c r="B197" s="2">
        <f t="shared" si="34"/>
        <v>3</v>
      </c>
      <c r="C197" s="347"/>
      <c r="D197" s="404">
        <v>0</v>
      </c>
      <c r="E197" s="291">
        <v>0</v>
      </c>
      <c r="F197" s="291">
        <v>0</v>
      </c>
      <c r="G197" s="291">
        <v>1</v>
      </c>
      <c r="H197" s="291">
        <v>1</v>
      </c>
      <c r="I197" s="338"/>
      <c r="J197" s="338"/>
      <c r="K197" s="291">
        <f t="shared" si="35"/>
        <v>2</v>
      </c>
      <c r="L197" s="370"/>
      <c r="M197" s="339"/>
      <c r="N197" s="340"/>
      <c r="O197" s="1"/>
    </row>
    <row r="198" spans="1:15" x14ac:dyDescent="0.25">
      <c r="A198" s="350" t="s">
        <v>563</v>
      </c>
      <c r="B198" s="2">
        <f t="shared" si="34"/>
        <v>7</v>
      </c>
      <c r="C198" s="347"/>
      <c r="D198" s="404">
        <v>0</v>
      </c>
      <c r="E198" s="291">
        <v>0</v>
      </c>
      <c r="F198" s="291">
        <v>0</v>
      </c>
      <c r="G198" s="291">
        <v>0</v>
      </c>
      <c r="H198" s="291">
        <v>0</v>
      </c>
      <c r="I198" s="338"/>
      <c r="J198" s="338"/>
      <c r="K198" s="291">
        <f t="shared" si="35"/>
        <v>0</v>
      </c>
      <c r="L198" s="370"/>
      <c r="M198" s="1"/>
      <c r="N198" s="340"/>
      <c r="O198" s="1"/>
    </row>
    <row r="199" spans="1:15" x14ac:dyDescent="0.25">
      <c r="A199" s="350" t="s">
        <v>564</v>
      </c>
      <c r="B199" s="2">
        <f t="shared" si="34"/>
        <v>7</v>
      </c>
      <c r="C199" s="345"/>
      <c r="D199" s="404">
        <v>0</v>
      </c>
      <c r="E199" s="291">
        <v>0</v>
      </c>
      <c r="F199" s="291">
        <v>0</v>
      </c>
      <c r="G199" s="291">
        <v>0</v>
      </c>
      <c r="H199" s="291">
        <v>0</v>
      </c>
      <c r="I199" s="338"/>
      <c r="J199" s="338"/>
      <c r="K199" s="291">
        <f t="shared" si="35"/>
        <v>0</v>
      </c>
      <c r="L199" s="370"/>
      <c r="M199" s="1"/>
      <c r="N199" s="340"/>
      <c r="O199" s="1"/>
    </row>
    <row r="200" spans="1:15" x14ac:dyDescent="0.25">
      <c r="A200" s="350" t="s">
        <v>565</v>
      </c>
      <c r="B200" s="2">
        <f t="shared" si="34"/>
        <v>7</v>
      </c>
      <c r="C200" s="352"/>
      <c r="D200" s="404">
        <v>0</v>
      </c>
      <c r="E200" s="291">
        <v>0</v>
      </c>
      <c r="F200" s="291">
        <v>0</v>
      </c>
      <c r="G200" s="291">
        <v>0</v>
      </c>
      <c r="H200" s="291">
        <v>0</v>
      </c>
      <c r="I200" s="338"/>
      <c r="J200" s="338"/>
      <c r="K200" s="291">
        <f t="shared" si="35"/>
        <v>0</v>
      </c>
      <c r="L200" s="370"/>
      <c r="M200" s="1"/>
      <c r="N200" s="340"/>
      <c r="O200" s="1"/>
    </row>
    <row r="201" spans="1:15" x14ac:dyDescent="0.25">
      <c r="A201" s="353" t="s">
        <v>566</v>
      </c>
      <c r="B201" s="2">
        <f t="shared" si="34"/>
        <v>2</v>
      </c>
      <c r="C201" s="352"/>
      <c r="D201" s="404">
        <v>0</v>
      </c>
      <c r="E201" s="291">
        <v>0</v>
      </c>
      <c r="F201" s="291">
        <v>4</v>
      </c>
      <c r="G201" s="291">
        <v>0</v>
      </c>
      <c r="H201" s="291">
        <v>0</v>
      </c>
      <c r="I201" s="338"/>
      <c r="J201" s="338"/>
      <c r="K201" s="291">
        <f t="shared" si="35"/>
        <v>4</v>
      </c>
      <c r="L201" s="370"/>
      <c r="M201" s="1"/>
      <c r="N201" s="340"/>
      <c r="O201" s="1"/>
    </row>
    <row r="202" spans="1:15" x14ac:dyDescent="0.25">
      <c r="A202" s="351" t="s">
        <v>567</v>
      </c>
      <c r="B202" s="2">
        <f t="shared" si="34"/>
        <v>3</v>
      </c>
      <c r="C202" s="396"/>
      <c r="D202" s="404">
        <v>0</v>
      </c>
      <c r="E202" s="291">
        <v>0</v>
      </c>
      <c r="F202" s="291">
        <v>2</v>
      </c>
      <c r="G202" s="291">
        <v>0</v>
      </c>
      <c r="H202" s="291">
        <v>0</v>
      </c>
      <c r="I202" s="338"/>
      <c r="J202" s="338"/>
      <c r="K202" s="291">
        <f t="shared" si="35"/>
        <v>2</v>
      </c>
      <c r="L202" s="370"/>
      <c r="M202" s="1"/>
      <c r="N202" s="340"/>
      <c r="O202" s="1"/>
    </row>
    <row r="203" spans="1:15" x14ac:dyDescent="0.25">
      <c r="A203" s="351" t="s">
        <v>568</v>
      </c>
      <c r="B203" s="2">
        <f t="shared" si="34"/>
        <v>6</v>
      </c>
      <c r="C203" s="352"/>
      <c r="D203" s="404">
        <v>0</v>
      </c>
      <c r="E203" s="291">
        <v>1</v>
      </c>
      <c r="F203" s="291">
        <v>0</v>
      </c>
      <c r="G203" s="291">
        <v>0</v>
      </c>
      <c r="H203" s="291">
        <v>0</v>
      </c>
      <c r="I203" s="338"/>
      <c r="J203" s="338"/>
      <c r="K203" s="291">
        <f t="shared" ref="K203:K208" si="36">SUM(D203:H203)</f>
        <v>1</v>
      </c>
      <c r="L203" s="370"/>
      <c r="M203" s="1"/>
      <c r="N203" s="340"/>
      <c r="O203" s="1"/>
    </row>
    <row r="204" spans="1:15" x14ac:dyDescent="0.25">
      <c r="A204" s="350" t="s">
        <v>569</v>
      </c>
      <c r="B204" s="2">
        <f t="shared" si="34"/>
        <v>1</v>
      </c>
      <c r="C204" s="352"/>
      <c r="D204" s="404">
        <v>0</v>
      </c>
      <c r="E204" s="291">
        <v>0</v>
      </c>
      <c r="F204" s="291">
        <v>0</v>
      </c>
      <c r="G204" s="291">
        <v>7</v>
      </c>
      <c r="H204" s="291">
        <v>0</v>
      </c>
      <c r="I204" s="338"/>
      <c r="J204" s="338"/>
      <c r="K204" s="291">
        <f t="shared" si="36"/>
        <v>7</v>
      </c>
      <c r="L204" s="370"/>
      <c r="M204" s="1"/>
      <c r="N204" s="340"/>
      <c r="O204" s="1"/>
    </row>
    <row r="205" spans="1:15" x14ac:dyDescent="0.25">
      <c r="A205" s="350" t="s">
        <v>570</v>
      </c>
      <c r="B205" s="2">
        <f t="shared" si="34"/>
        <v>3</v>
      </c>
      <c r="C205" s="352"/>
      <c r="D205" s="291">
        <v>0</v>
      </c>
      <c r="E205" s="291">
        <v>0</v>
      </c>
      <c r="F205" s="291">
        <f>'2013'!C91</f>
        <v>2</v>
      </c>
      <c r="G205" s="291">
        <f>'2013'!D91</f>
        <v>0</v>
      </c>
      <c r="H205" s="291">
        <f>'2013'!E91</f>
        <v>0</v>
      </c>
      <c r="I205" s="338"/>
      <c r="J205" s="338"/>
      <c r="K205" s="291">
        <f t="shared" si="36"/>
        <v>2</v>
      </c>
      <c r="L205" s="370"/>
      <c r="M205" s="1"/>
      <c r="N205" s="340"/>
      <c r="O205" s="1"/>
    </row>
    <row r="206" spans="1:15" x14ac:dyDescent="0.25">
      <c r="A206" s="350" t="s">
        <v>727</v>
      </c>
      <c r="B206" s="2">
        <f t="shared" si="34"/>
        <v>7</v>
      </c>
      <c r="C206" s="352"/>
      <c r="D206" s="291">
        <v>0</v>
      </c>
      <c r="E206" s="291">
        <v>0</v>
      </c>
      <c r="F206" s="291">
        <v>0</v>
      </c>
      <c r="G206" s="291">
        <v>0</v>
      </c>
      <c r="H206" s="291">
        <v>0</v>
      </c>
      <c r="I206" s="338"/>
      <c r="J206" s="338"/>
      <c r="K206" s="291">
        <f t="shared" si="36"/>
        <v>0</v>
      </c>
      <c r="L206" s="370"/>
      <c r="M206" s="1"/>
      <c r="N206" s="340"/>
      <c r="O206" s="1"/>
    </row>
    <row r="207" spans="1:15" x14ac:dyDescent="0.25">
      <c r="A207" s="350" t="s">
        <v>747</v>
      </c>
      <c r="B207" s="2">
        <f t="shared" si="34"/>
        <v>7</v>
      </c>
      <c r="C207" s="352"/>
      <c r="D207" s="291">
        <v>0</v>
      </c>
      <c r="E207" s="291">
        <v>0</v>
      </c>
      <c r="F207" s="291">
        <v>0</v>
      </c>
      <c r="G207" s="291">
        <v>0</v>
      </c>
      <c r="H207" s="291">
        <v>0</v>
      </c>
      <c r="I207" s="338"/>
      <c r="J207" s="338"/>
      <c r="K207" s="291">
        <f t="shared" si="36"/>
        <v>0</v>
      </c>
      <c r="L207" s="370"/>
      <c r="M207" s="1"/>
      <c r="N207" s="340"/>
      <c r="O207" s="1"/>
    </row>
    <row r="208" spans="1:15" x14ac:dyDescent="0.25">
      <c r="A208" s="350" t="s">
        <v>757</v>
      </c>
      <c r="B208" s="2">
        <f t="shared" si="34"/>
        <v>7</v>
      </c>
      <c r="C208" s="352"/>
      <c r="D208" s="291">
        <v>0</v>
      </c>
      <c r="E208" s="291">
        <v>0</v>
      </c>
      <c r="F208" s="291">
        <v>0</v>
      </c>
      <c r="G208" s="291">
        <v>0</v>
      </c>
      <c r="H208" s="291">
        <v>0</v>
      </c>
      <c r="I208" s="338"/>
      <c r="J208" s="338"/>
      <c r="K208" s="291">
        <f t="shared" si="36"/>
        <v>0</v>
      </c>
      <c r="L208" s="370"/>
      <c r="M208" s="1"/>
      <c r="N208" s="340"/>
      <c r="O208" s="1"/>
    </row>
    <row r="209" spans="1:17" x14ac:dyDescent="0.25">
      <c r="A209" s="355" t="s">
        <v>571</v>
      </c>
      <c r="B209" s="356"/>
      <c r="C209" s="357"/>
      <c r="D209" s="357">
        <f>AVERAGE(D193:D208)</f>
        <v>0</v>
      </c>
      <c r="E209" s="357">
        <f>AVERAGE(E193:E208)</f>
        <v>6.6666666666666666E-2</v>
      </c>
      <c r="F209" s="357">
        <f>AVERAGE(F193:F208)</f>
        <v>0.5</v>
      </c>
      <c r="G209" s="357">
        <f>AVERAGE(G193:G208)</f>
        <v>0.5</v>
      </c>
      <c r="H209" s="357">
        <f>AVERAGE(H193:H208)</f>
        <v>6.25E-2</v>
      </c>
      <c r="I209" s="358"/>
      <c r="J209" s="358"/>
      <c r="K209" s="357">
        <f>AVERAGE(K193:K208)</f>
        <v>1.125</v>
      </c>
      <c r="L209" s="359"/>
      <c r="M209" s="360"/>
      <c r="N209" s="361"/>
      <c r="O209" s="360"/>
      <c r="P209" s="362"/>
      <c r="Q209" s="362"/>
    </row>
    <row r="210" spans="1:17" x14ac:dyDescent="0.25">
      <c r="A210" s="363"/>
      <c r="B210" s="363"/>
      <c r="C210" s="364"/>
      <c r="D210" s="364"/>
      <c r="E210" s="364"/>
      <c r="F210" s="364"/>
      <c r="G210" s="364"/>
      <c r="H210" s="364"/>
      <c r="I210" s="364"/>
      <c r="J210" s="364"/>
      <c r="K210" s="365"/>
      <c r="L210" s="366"/>
      <c r="M210" s="367"/>
      <c r="N210" s="368"/>
      <c r="O210" s="367"/>
      <c r="P210" s="369"/>
      <c r="Q210" s="369"/>
    </row>
    <row r="212" spans="1:17" s="438" customFormat="1" x14ac:dyDescent="0.25">
      <c r="A212" s="438" t="s">
        <v>697</v>
      </c>
    </row>
    <row r="213" spans="1:17" x14ac:dyDescent="0.25">
      <c r="A213" t="s">
        <v>86</v>
      </c>
      <c r="B213" t="s">
        <v>693</v>
      </c>
      <c r="C213" t="s">
        <v>694</v>
      </c>
      <c r="D213" t="s">
        <v>695</v>
      </c>
    </row>
    <row r="214" spans="1:17" x14ac:dyDescent="0.25">
      <c r="A214">
        <v>1999</v>
      </c>
      <c r="B214" t="s">
        <v>2</v>
      </c>
      <c r="C214">
        <f>'1999'!C3</f>
        <v>4.2</v>
      </c>
      <c r="D214">
        <v>84</v>
      </c>
    </row>
    <row r="215" spans="1:17" x14ac:dyDescent="0.25">
      <c r="A215">
        <v>1999</v>
      </c>
      <c r="B215" t="s">
        <v>3</v>
      </c>
      <c r="C215">
        <v>2.5</v>
      </c>
      <c r="D215">
        <v>47</v>
      </c>
    </row>
    <row r="216" spans="1:17" x14ac:dyDescent="0.25">
      <c r="A216">
        <v>1999</v>
      </c>
      <c r="B216" t="s">
        <v>696</v>
      </c>
      <c r="C216">
        <v>3</v>
      </c>
      <c r="D216">
        <v>185</v>
      </c>
    </row>
    <row r="217" spans="1:17" x14ac:dyDescent="0.25">
      <c r="A217">
        <v>2000</v>
      </c>
      <c r="B217" t="s">
        <v>2</v>
      </c>
      <c r="C217">
        <v>0.51</v>
      </c>
      <c r="D217">
        <v>33</v>
      </c>
    </row>
    <row r="218" spans="1:17" x14ac:dyDescent="0.25">
      <c r="A218">
        <v>2000</v>
      </c>
      <c r="B218" t="s">
        <v>3</v>
      </c>
      <c r="C218">
        <v>3.15</v>
      </c>
      <c r="D218">
        <v>75</v>
      </c>
    </row>
    <row r="219" spans="1:17" x14ac:dyDescent="0.25">
      <c r="A219">
        <v>2000</v>
      </c>
      <c r="B219" t="s">
        <v>696</v>
      </c>
      <c r="C219">
        <v>4.1900000000000004</v>
      </c>
      <c r="D219">
        <v>99.4</v>
      </c>
    </row>
    <row r="220" spans="1:17" x14ac:dyDescent="0.25">
      <c r="A220">
        <v>2001</v>
      </c>
      <c r="B220" t="s">
        <v>2</v>
      </c>
      <c r="C220">
        <v>1.66</v>
      </c>
      <c r="D220">
        <v>97</v>
      </c>
    </row>
    <row r="221" spans="1:17" x14ac:dyDescent="0.25">
      <c r="A221">
        <v>2001</v>
      </c>
      <c r="B221" t="s">
        <v>3</v>
      </c>
      <c r="C221">
        <v>2.25</v>
      </c>
      <c r="D221">
        <v>38</v>
      </c>
    </row>
    <row r="222" spans="1:17" x14ac:dyDescent="0.25">
      <c r="A222">
        <v>2001</v>
      </c>
      <c r="B222" t="s">
        <v>696</v>
      </c>
      <c r="C222">
        <v>0.63</v>
      </c>
      <c r="D222">
        <v>58</v>
      </c>
    </row>
    <row r="223" spans="1:17" x14ac:dyDescent="0.25">
      <c r="A223">
        <v>2002</v>
      </c>
      <c r="B223" t="s">
        <v>2</v>
      </c>
      <c r="C223">
        <v>3.19</v>
      </c>
      <c r="D223">
        <v>62</v>
      </c>
    </row>
    <row r="224" spans="1:17" x14ac:dyDescent="0.25">
      <c r="A224">
        <v>2002</v>
      </c>
      <c r="B224" t="s">
        <v>3</v>
      </c>
      <c r="C224">
        <v>5.07</v>
      </c>
      <c r="D224">
        <v>135.5</v>
      </c>
    </row>
    <row r="225" spans="1:4" x14ac:dyDescent="0.25">
      <c r="A225">
        <v>2002</v>
      </c>
      <c r="B225" t="s">
        <v>696</v>
      </c>
      <c r="C225">
        <v>4.5</v>
      </c>
      <c r="D225">
        <v>130.5</v>
      </c>
    </row>
    <row r="226" spans="1:4" x14ac:dyDescent="0.25">
      <c r="A226">
        <v>2003</v>
      </c>
      <c r="B226" t="s">
        <v>2</v>
      </c>
      <c r="C226">
        <v>0.34</v>
      </c>
      <c r="D226">
        <v>66</v>
      </c>
    </row>
    <row r="227" spans="1:4" x14ac:dyDescent="0.25">
      <c r="A227">
        <v>2003</v>
      </c>
      <c r="B227" t="s">
        <v>3</v>
      </c>
      <c r="C227">
        <v>-0.8</v>
      </c>
      <c r="D227">
        <v>19</v>
      </c>
    </row>
    <row r="228" spans="1:4" x14ac:dyDescent="0.25">
      <c r="A228">
        <v>2003</v>
      </c>
      <c r="B228" t="s">
        <v>696</v>
      </c>
      <c r="C228">
        <v>2.13</v>
      </c>
      <c r="D228">
        <v>44</v>
      </c>
    </row>
    <row r="229" spans="1:4" x14ac:dyDescent="0.25">
      <c r="A229">
        <v>2004</v>
      </c>
      <c r="B229" t="s">
        <v>2</v>
      </c>
      <c r="C229">
        <v>2.54</v>
      </c>
      <c r="D229">
        <v>90</v>
      </c>
    </row>
    <row r="230" spans="1:4" x14ac:dyDescent="0.25">
      <c r="A230">
        <v>2004</v>
      </c>
      <c r="B230" t="s">
        <v>3</v>
      </c>
      <c r="C230">
        <v>2.52</v>
      </c>
      <c r="D230">
        <v>22</v>
      </c>
    </row>
    <row r="231" spans="1:4" x14ac:dyDescent="0.25">
      <c r="A231">
        <v>2004</v>
      </c>
      <c r="B231" t="s">
        <v>696</v>
      </c>
      <c r="C231">
        <v>1.34</v>
      </c>
      <c r="D231">
        <v>81</v>
      </c>
    </row>
    <row r="232" spans="1:4" x14ac:dyDescent="0.25">
      <c r="A232">
        <v>2005</v>
      </c>
      <c r="B232" t="s">
        <v>2</v>
      </c>
      <c r="C232">
        <v>3</v>
      </c>
      <c r="D232">
        <v>44</v>
      </c>
    </row>
    <row r="233" spans="1:4" x14ac:dyDescent="0.25">
      <c r="A233">
        <v>2005</v>
      </c>
      <c r="B233" t="s">
        <v>3</v>
      </c>
      <c r="C233">
        <v>0.65400000000000003</v>
      </c>
      <c r="D233">
        <v>73</v>
      </c>
    </row>
    <row r="234" spans="1:4" x14ac:dyDescent="0.25">
      <c r="A234">
        <v>2005</v>
      </c>
      <c r="B234" t="s">
        <v>696</v>
      </c>
      <c r="C234">
        <v>0.98</v>
      </c>
      <c r="D234">
        <v>55</v>
      </c>
    </row>
    <row r="235" spans="1:4" x14ac:dyDescent="0.25">
      <c r="A235">
        <v>2006</v>
      </c>
      <c r="B235" t="s">
        <v>2</v>
      </c>
      <c r="C235">
        <v>0.61599999999999999</v>
      </c>
      <c r="D235">
        <v>33</v>
      </c>
    </row>
    <row r="236" spans="1:4" x14ac:dyDescent="0.25">
      <c r="A236">
        <v>2006</v>
      </c>
      <c r="B236" t="s">
        <v>3</v>
      </c>
      <c r="C236">
        <v>1.29</v>
      </c>
      <c r="D236">
        <v>62</v>
      </c>
    </row>
    <row r="237" spans="1:4" x14ac:dyDescent="0.25">
      <c r="A237">
        <v>2006</v>
      </c>
      <c r="B237" t="s">
        <v>696</v>
      </c>
      <c r="C237">
        <v>3.25</v>
      </c>
      <c r="D237">
        <v>80</v>
      </c>
    </row>
    <row r="238" spans="1:4" x14ac:dyDescent="0.25">
      <c r="A238">
        <v>2007</v>
      </c>
      <c r="B238" t="s">
        <v>2</v>
      </c>
      <c r="C238">
        <v>5.46</v>
      </c>
      <c r="D238">
        <v>32</v>
      </c>
    </row>
    <row r="239" spans="1:4" x14ac:dyDescent="0.25">
      <c r="A239">
        <v>2007</v>
      </c>
      <c r="B239" t="s">
        <v>3</v>
      </c>
      <c r="C239">
        <v>4.21</v>
      </c>
      <c r="D239">
        <v>103</v>
      </c>
    </row>
    <row r="240" spans="1:4" x14ac:dyDescent="0.25">
      <c r="A240">
        <v>2007</v>
      </c>
      <c r="B240" t="s">
        <v>696</v>
      </c>
      <c r="C240">
        <v>1.76</v>
      </c>
      <c r="D240">
        <v>106</v>
      </c>
    </row>
    <row r="241" spans="1:4" x14ac:dyDescent="0.25">
      <c r="A241">
        <v>2008</v>
      </c>
      <c r="B241" t="s">
        <v>2</v>
      </c>
      <c r="C241">
        <v>4.5199999999999996</v>
      </c>
      <c r="D241">
        <v>54</v>
      </c>
    </row>
    <row r="242" spans="1:4" x14ac:dyDescent="0.25">
      <c r="A242">
        <v>2008</v>
      </c>
      <c r="B242" t="s">
        <v>3</v>
      </c>
      <c r="C242">
        <v>2.12</v>
      </c>
      <c r="D242">
        <v>31.4</v>
      </c>
    </row>
    <row r="243" spans="1:4" x14ac:dyDescent="0.25">
      <c r="A243">
        <v>2008</v>
      </c>
      <c r="B243" t="s">
        <v>696</v>
      </c>
      <c r="C243">
        <v>1.1299999999999999</v>
      </c>
      <c r="D243">
        <v>63</v>
      </c>
    </row>
    <row r="244" spans="1:4" x14ac:dyDescent="0.25">
      <c r="A244">
        <v>2009</v>
      </c>
      <c r="B244" t="s">
        <v>2</v>
      </c>
      <c r="C244">
        <v>-1.98</v>
      </c>
      <c r="D244">
        <v>50.2</v>
      </c>
    </row>
    <row r="245" spans="1:4" x14ac:dyDescent="0.25">
      <c r="A245">
        <v>2009</v>
      </c>
      <c r="B245" t="s">
        <v>3</v>
      </c>
      <c r="C245">
        <v>1.1299999999999999</v>
      </c>
      <c r="D245">
        <v>47.8</v>
      </c>
    </row>
    <row r="246" spans="1:4" x14ac:dyDescent="0.25">
      <c r="A246">
        <v>2009</v>
      </c>
      <c r="B246" t="s">
        <v>696</v>
      </c>
      <c r="C246">
        <v>0.71299999999999997</v>
      </c>
      <c r="D246">
        <v>77.2</v>
      </c>
    </row>
    <row r="247" spans="1:4" x14ac:dyDescent="0.25">
      <c r="A247">
        <v>2010</v>
      </c>
      <c r="B247" t="s">
        <v>2</v>
      </c>
      <c r="C247">
        <v>-1.94</v>
      </c>
      <c r="D247">
        <v>51.2</v>
      </c>
    </row>
    <row r="248" spans="1:4" x14ac:dyDescent="0.25">
      <c r="A248">
        <v>2010</v>
      </c>
      <c r="B248" t="s">
        <v>3</v>
      </c>
      <c r="C248">
        <v>0.49299999999999999</v>
      </c>
      <c r="D248">
        <v>100.4</v>
      </c>
    </row>
    <row r="249" spans="1:4" x14ac:dyDescent="0.25">
      <c r="A249">
        <v>2010</v>
      </c>
      <c r="B249" t="s">
        <v>696</v>
      </c>
      <c r="C249">
        <v>-2.5</v>
      </c>
      <c r="D249">
        <v>28</v>
      </c>
    </row>
    <row r="250" spans="1:4" x14ac:dyDescent="0.25">
      <c r="A250">
        <v>2011</v>
      </c>
      <c r="B250" t="s">
        <v>2</v>
      </c>
      <c r="C250">
        <v>1.85</v>
      </c>
      <c r="D250">
        <v>69</v>
      </c>
    </row>
    <row r="251" spans="1:4" x14ac:dyDescent="0.25">
      <c r="A251">
        <v>2011</v>
      </c>
      <c r="B251" t="s">
        <v>3</v>
      </c>
      <c r="C251">
        <v>3.88</v>
      </c>
      <c r="D251">
        <v>40.799999999999997</v>
      </c>
    </row>
    <row r="252" spans="1:4" x14ac:dyDescent="0.25">
      <c r="A252">
        <v>2011</v>
      </c>
      <c r="B252" t="s">
        <v>696</v>
      </c>
      <c r="C252">
        <v>4.37</v>
      </c>
      <c r="D252">
        <v>175.4</v>
      </c>
    </row>
    <row r="253" spans="1:4" x14ac:dyDescent="0.25">
      <c r="A253">
        <v>2012</v>
      </c>
      <c r="B253" t="s">
        <v>2</v>
      </c>
      <c r="C253">
        <v>2.91</v>
      </c>
      <c r="D253">
        <v>44.8</v>
      </c>
    </row>
    <row r="254" spans="1:4" x14ac:dyDescent="0.25">
      <c r="A254">
        <v>2012</v>
      </c>
      <c r="B254" t="s">
        <v>3</v>
      </c>
      <c r="C254">
        <v>-2.1</v>
      </c>
      <c r="D254">
        <v>5.6</v>
      </c>
    </row>
    <row r="255" spans="1:4" x14ac:dyDescent="0.25">
      <c r="A255">
        <v>2012</v>
      </c>
      <c r="B255" t="s">
        <v>696</v>
      </c>
      <c r="C255">
        <v>3.1</v>
      </c>
      <c r="D255">
        <v>150.80000000000001</v>
      </c>
    </row>
    <row r="256" spans="1:4" x14ac:dyDescent="0.25">
      <c r="A256">
        <v>2013</v>
      </c>
      <c r="B256" t="s">
        <v>2</v>
      </c>
      <c r="C256">
        <v>0.9</v>
      </c>
      <c r="D256">
        <v>35</v>
      </c>
    </row>
    <row r="257" spans="1:4" x14ac:dyDescent="0.25">
      <c r="A257">
        <v>2013</v>
      </c>
      <c r="B257" t="s">
        <v>3</v>
      </c>
      <c r="C257">
        <v>0.16</v>
      </c>
      <c r="D257">
        <v>53.2</v>
      </c>
    </row>
    <row r="258" spans="1:4" x14ac:dyDescent="0.25">
      <c r="A258">
        <v>2013</v>
      </c>
      <c r="B258" t="s">
        <v>696</v>
      </c>
      <c r="C258">
        <v>3.57</v>
      </c>
      <c r="D258">
        <v>51.2</v>
      </c>
    </row>
    <row r="259" spans="1:4" x14ac:dyDescent="0.25">
      <c r="A259">
        <v>2014</v>
      </c>
      <c r="B259" t="s">
        <v>2</v>
      </c>
      <c r="C259">
        <v>4.05</v>
      </c>
      <c r="D259">
        <v>96</v>
      </c>
    </row>
    <row r="260" spans="1:4" x14ac:dyDescent="0.25">
      <c r="A260">
        <v>2014</v>
      </c>
      <c r="B260" t="s">
        <v>3</v>
      </c>
      <c r="C260">
        <v>4.49</v>
      </c>
      <c r="D260">
        <v>82.2</v>
      </c>
    </row>
  </sheetData>
  <conditionalFormatting sqref="B3:B19">
    <cfRule type="top10" dxfId="151" priority="163" bottom="1" rank="1"/>
    <cfRule type="top10" dxfId="150" priority="164" stopIfTrue="1" rank="1"/>
  </conditionalFormatting>
  <conditionalFormatting sqref="E3:E19">
    <cfRule type="top10" dxfId="149" priority="161" bottom="1" rank="1"/>
    <cfRule type="top10" dxfId="148" priority="162" stopIfTrue="1" rank="1"/>
  </conditionalFormatting>
  <conditionalFormatting sqref="H3:H19">
    <cfRule type="top10" dxfId="147" priority="155" stopIfTrue="1" bottom="1" rank="1"/>
    <cfRule type="top10" dxfId="146" priority="156" stopIfTrue="1" rank="1"/>
  </conditionalFormatting>
  <conditionalFormatting sqref="K3:K19">
    <cfRule type="top10" dxfId="145" priority="153" bottom="1" rank="1"/>
    <cfRule type="top10" dxfId="144" priority="154" stopIfTrue="1" rank="1"/>
  </conditionalFormatting>
  <conditionalFormatting sqref="L3:L19">
    <cfRule type="top10" dxfId="143" priority="151" bottom="1" rank="1"/>
    <cfRule type="top10" dxfId="142" priority="152" stopIfTrue="1" rank="1"/>
  </conditionalFormatting>
  <conditionalFormatting sqref="B24:B40">
    <cfRule type="top10" dxfId="141" priority="149" bottom="1" rank="1"/>
    <cfRule type="top10" dxfId="140" priority="150" stopIfTrue="1" rank="1"/>
  </conditionalFormatting>
  <conditionalFormatting sqref="E24:E40">
    <cfRule type="top10" dxfId="139" priority="147" bottom="1" rank="1"/>
    <cfRule type="top10" dxfId="138" priority="148" stopIfTrue="1" rank="1"/>
  </conditionalFormatting>
  <conditionalFormatting sqref="F24:F40">
    <cfRule type="top10" dxfId="137" priority="145" bottom="1" rank="1"/>
    <cfRule type="top10" dxfId="136" priority="146" stopIfTrue="1" rank="1"/>
  </conditionalFormatting>
  <conditionalFormatting sqref="G24:G40">
    <cfRule type="top10" dxfId="135" priority="143" bottom="1" rank="1"/>
    <cfRule type="top10" dxfId="134" priority="144" stopIfTrue="1" rank="1"/>
  </conditionalFormatting>
  <conditionalFormatting sqref="H24:H40">
    <cfRule type="top10" dxfId="133" priority="141" bottom="1" rank="1"/>
    <cfRule type="top10" dxfId="132" priority="142" stopIfTrue="1" rank="1"/>
  </conditionalFormatting>
  <conditionalFormatting sqref="K24:K40">
    <cfRule type="top10" dxfId="131" priority="139" bottom="1" rank="1"/>
    <cfRule type="top10" dxfId="130" priority="140" stopIfTrue="1" rank="1"/>
  </conditionalFormatting>
  <conditionalFormatting sqref="B45:B61">
    <cfRule type="top10" dxfId="129" priority="137" bottom="1" rank="1"/>
    <cfRule type="top10" dxfId="128" priority="138" stopIfTrue="1" rank="1"/>
  </conditionalFormatting>
  <conditionalFormatting sqref="E45:E61 F61:H61">
    <cfRule type="top10" dxfId="127" priority="135" bottom="1" rank="1"/>
    <cfRule type="top10" dxfId="126" priority="136" stopIfTrue="1" rank="1"/>
  </conditionalFormatting>
  <conditionalFormatting sqref="F45:F57 G57 F58:G60">
    <cfRule type="top10" dxfId="125" priority="133" bottom="1" rank="1"/>
    <cfRule type="top10" dxfId="124" priority="134" stopIfTrue="1" rank="1"/>
  </conditionalFormatting>
  <conditionalFormatting sqref="G45:G56">
    <cfRule type="top10" dxfId="123" priority="131" bottom="1" rank="1"/>
    <cfRule type="top10" dxfId="122" priority="132" stopIfTrue="1" rank="1"/>
  </conditionalFormatting>
  <conditionalFormatting sqref="H45:H60">
    <cfRule type="top10" dxfId="121" priority="129" bottom="1" rank="1"/>
    <cfRule type="top10" dxfId="120" priority="130" stopIfTrue="1" rank="1"/>
  </conditionalFormatting>
  <conditionalFormatting sqref="K45:K61">
    <cfRule type="top10" dxfId="119" priority="127" bottom="1" rank="1"/>
    <cfRule type="top10" dxfId="118" priority="128" stopIfTrue="1" rank="1"/>
  </conditionalFormatting>
  <conditionalFormatting sqref="B68:B82">
    <cfRule type="top10" dxfId="117" priority="125" bottom="1" rank="1"/>
    <cfRule type="top10" dxfId="116" priority="126" stopIfTrue="1" rank="1"/>
  </conditionalFormatting>
  <conditionalFormatting sqref="K67:K82">
    <cfRule type="top10" dxfId="115" priority="113" rank="1"/>
    <cfRule type="top10" dxfId="114" priority="114" stopIfTrue="1" bottom="1" rank="1"/>
  </conditionalFormatting>
  <conditionalFormatting sqref="B88:B103">
    <cfRule type="top10" dxfId="113" priority="105" bottom="1" rank="1"/>
    <cfRule type="top10" dxfId="112" priority="106" stopIfTrue="1" rank="1"/>
  </conditionalFormatting>
  <conditionalFormatting sqref="F88:F103">
    <cfRule type="top10" dxfId="111" priority="103" rank="1"/>
    <cfRule type="top10" dxfId="110" priority="104" stopIfTrue="1" bottom="1" rank="1"/>
  </conditionalFormatting>
  <conditionalFormatting sqref="G88:G103">
    <cfRule type="top10" dxfId="109" priority="101" rank="1"/>
    <cfRule type="top10" dxfId="108" priority="102" stopIfTrue="1" bottom="1" rank="1"/>
  </conditionalFormatting>
  <conditionalFormatting sqref="H88:H103">
    <cfRule type="top10" dxfId="107" priority="99" rank="1"/>
    <cfRule type="top10" dxfId="106" priority="100" stopIfTrue="1" bottom="1" rank="1"/>
  </conditionalFormatting>
  <conditionalFormatting sqref="I88:I103">
    <cfRule type="top10" dxfId="105" priority="97" rank="1"/>
    <cfRule type="top10" dxfId="104" priority="98" stopIfTrue="1" bottom="1" rank="1"/>
  </conditionalFormatting>
  <conditionalFormatting sqref="K88:K103">
    <cfRule type="top10" dxfId="103" priority="95" rank="1"/>
    <cfRule type="top10" dxfId="102" priority="96" stopIfTrue="1" bottom="1" rank="1"/>
  </conditionalFormatting>
  <conditionalFormatting sqref="D89:D103">
    <cfRule type="top10" dxfId="101" priority="93" rank="1"/>
    <cfRule type="top10" dxfId="100" priority="94" stopIfTrue="1" bottom="1" rank="1"/>
  </conditionalFormatting>
  <conditionalFormatting sqref="E89:E103">
    <cfRule type="top10" dxfId="99" priority="91" rank="1"/>
    <cfRule type="top10" dxfId="98" priority="92" stopIfTrue="1" bottom="1" rank="1"/>
  </conditionalFormatting>
  <conditionalFormatting sqref="L88:L103">
    <cfRule type="top10" dxfId="97" priority="89" rank="1"/>
    <cfRule type="top10" dxfId="96" priority="90" stopIfTrue="1" bottom="1" rank="1"/>
  </conditionalFormatting>
  <conditionalFormatting sqref="B109:B124">
    <cfRule type="top10" dxfId="95" priority="87" bottom="1" rank="1"/>
    <cfRule type="top10" dxfId="94" priority="88" stopIfTrue="1" rank="1"/>
  </conditionalFormatting>
  <conditionalFormatting sqref="F109:F124">
    <cfRule type="top10" dxfId="93" priority="85" rank="1"/>
    <cfRule type="top10" dxfId="92" priority="86" stopIfTrue="1" bottom="1" rank="1"/>
  </conditionalFormatting>
  <conditionalFormatting sqref="G109:G124">
    <cfRule type="top10" dxfId="91" priority="83" rank="1"/>
    <cfRule type="top10" dxfId="90" priority="84" stopIfTrue="1" bottom="1" rank="1"/>
  </conditionalFormatting>
  <conditionalFormatting sqref="H109:H124">
    <cfRule type="top10" dxfId="89" priority="81" rank="1"/>
    <cfRule type="top10" dxfId="88" priority="82" stopIfTrue="1" bottom="1" rank="1"/>
  </conditionalFormatting>
  <conditionalFormatting sqref="I109:I124">
    <cfRule type="top10" dxfId="87" priority="79" rank="1"/>
    <cfRule type="top10" dxfId="86" priority="80" stopIfTrue="1" bottom="1" rank="1"/>
  </conditionalFormatting>
  <conditionalFormatting sqref="K109:K124">
    <cfRule type="top10" dxfId="85" priority="77" rank="1"/>
    <cfRule type="top10" dxfId="84" priority="78" stopIfTrue="1" bottom="1" rank="1"/>
  </conditionalFormatting>
  <conditionalFormatting sqref="D110:D124">
    <cfRule type="top10" dxfId="83" priority="75" rank="1"/>
    <cfRule type="top10" dxfId="82" priority="76" stopIfTrue="1" bottom="1" rank="1"/>
  </conditionalFormatting>
  <conditionalFormatting sqref="E110:E124">
    <cfRule type="top10" dxfId="81" priority="73" rank="1"/>
    <cfRule type="top10" dxfId="80" priority="74" stopIfTrue="1" bottom="1" rank="1"/>
  </conditionalFormatting>
  <conditionalFormatting sqref="L109:L124">
    <cfRule type="top10" dxfId="79" priority="71" rank="1"/>
    <cfRule type="top10" dxfId="78" priority="72" stopIfTrue="1" bottom="1" rank="1"/>
  </conditionalFormatting>
  <conditionalFormatting sqref="B151:B166">
    <cfRule type="top10" dxfId="77" priority="69" bottom="1" rank="1"/>
    <cfRule type="top10" dxfId="76" priority="70" stopIfTrue="1" rank="1"/>
  </conditionalFormatting>
  <conditionalFormatting sqref="F151:F166">
    <cfRule type="top10" dxfId="75" priority="67" rank="1"/>
    <cfRule type="top10" dxfId="74" priority="68" stopIfTrue="1" bottom="1" rank="1"/>
  </conditionalFormatting>
  <conditionalFormatting sqref="K151:K166">
    <cfRule type="top10" dxfId="73" priority="65" rank="1"/>
    <cfRule type="top10" dxfId="72" priority="66" stopIfTrue="1" bottom="1" rank="1"/>
  </conditionalFormatting>
  <conditionalFormatting sqref="D152:D166">
    <cfRule type="top10" dxfId="71" priority="63" rank="1"/>
    <cfRule type="top10" dxfId="70" priority="64" stopIfTrue="1" bottom="1" rank="1"/>
  </conditionalFormatting>
  <conditionalFormatting sqref="E152:E166">
    <cfRule type="top10" dxfId="69" priority="61" rank="1"/>
    <cfRule type="top10" dxfId="68" priority="62" stopIfTrue="1" bottom="1" rank="1"/>
  </conditionalFormatting>
  <conditionalFormatting sqref="B172:B187">
    <cfRule type="top10" dxfId="67" priority="59" bottom="1" rank="1"/>
    <cfRule type="top10" dxfId="66" priority="60" stopIfTrue="1" rank="1"/>
  </conditionalFormatting>
  <conditionalFormatting sqref="F172:F187">
    <cfRule type="top10" dxfId="65" priority="57" rank="1"/>
    <cfRule type="top10" dxfId="64" priority="58" stopIfTrue="1" bottom="1" rank="1"/>
  </conditionalFormatting>
  <conditionalFormatting sqref="G172:G187">
    <cfRule type="top10" dxfId="63" priority="55" rank="1"/>
    <cfRule type="top10" dxfId="62" priority="56" stopIfTrue="1" bottom="1" rank="1"/>
  </conditionalFormatting>
  <conditionalFormatting sqref="H172:H187">
    <cfRule type="top10" dxfId="61" priority="53" rank="1"/>
    <cfRule type="top10" dxfId="60" priority="54" stopIfTrue="1" bottom="1" rank="1"/>
  </conditionalFormatting>
  <conditionalFormatting sqref="I172:I187">
    <cfRule type="top10" dxfId="59" priority="51" rank="1"/>
    <cfRule type="top10" dxfId="58" priority="52" stopIfTrue="1" bottom="1" rank="1"/>
  </conditionalFormatting>
  <conditionalFormatting sqref="K172:K187">
    <cfRule type="top10" dxfId="57" priority="49" rank="1"/>
    <cfRule type="top10" dxfId="56" priority="50" stopIfTrue="1" bottom="1" rank="1"/>
  </conditionalFormatting>
  <conditionalFormatting sqref="D173:D187">
    <cfRule type="top10" dxfId="55" priority="47" rank="1"/>
    <cfRule type="top10" dxfId="54" priority="48" stopIfTrue="1" bottom="1" rank="1"/>
  </conditionalFormatting>
  <conditionalFormatting sqref="E173:E187">
    <cfRule type="top10" dxfId="53" priority="45" rank="1"/>
    <cfRule type="top10" dxfId="52" priority="46" stopIfTrue="1" bottom="1" rank="1"/>
  </conditionalFormatting>
  <conditionalFormatting sqref="B193:B208">
    <cfRule type="top10" dxfId="51" priority="43" bottom="1" rank="1"/>
    <cfRule type="top10" dxfId="50" priority="44" stopIfTrue="1" rank="1"/>
  </conditionalFormatting>
  <conditionalFormatting sqref="F193:F208">
    <cfRule type="top10" dxfId="49" priority="41" rank="1"/>
    <cfRule type="top10" dxfId="48" priority="42" stopIfTrue="1" bottom="1" rank="1"/>
  </conditionalFormatting>
  <conditionalFormatting sqref="G193:G208">
    <cfRule type="top10" dxfId="47" priority="39" rank="1"/>
    <cfRule type="top10" dxfId="46" priority="40" stopIfTrue="1" bottom="1" rank="1"/>
  </conditionalFormatting>
  <conditionalFormatting sqref="H193:H208">
    <cfRule type="top10" dxfId="45" priority="37" rank="1"/>
    <cfRule type="top10" dxfId="44" priority="38" stopIfTrue="1" bottom="1" rank="1"/>
  </conditionalFormatting>
  <conditionalFormatting sqref="K193:K208">
    <cfRule type="top10" dxfId="43" priority="35" rank="1"/>
    <cfRule type="top10" dxfId="42" priority="36" stopIfTrue="1" bottom="1" rank="1"/>
  </conditionalFormatting>
  <conditionalFormatting sqref="D194:D208">
    <cfRule type="top10" dxfId="41" priority="33" rank="1"/>
    <cfRule type="top10" dxfId="40" priority="34" stopIfTrue="1" bottom="1" rank="1"/>
  </conditionalFormatting>
  <conditionalFormatting sqref="E194:E208">
    <cfRule type="top10" dxfId="39" priority="31" rank="1"/>
    <cfRule type="top10" dxfId="38" priority="32" stopIfTrue="1" bottom="1" rank="1"/>
  </conditionalFormatting>
  <conditionalFormatting sqref="B130:B145">
    <cfRule type="top10" dxfId="37" priority="29" bottom="1" rank="1"/>
    <cfRule type="top10" dxfId="36" priority="30" stopIfTrue="1" rank="1"/>
  </conditionalFormatting>
  <conditionalFormatting sqref="E130:E145">
    <cfRule type="top10" dxfId="35" priority="27" bottom="1" rank="1"/>
    <cfRule type="top10" dxfId="34" priority="28" stopIfTrue="1" rank="1"/>
  </conditionalFormatting>
  <conditionalFormatting sqref="F130:F145">
    <cfRule type="top10" dxfId="33" priority="25" bottom="1" rank="1"/>
    <cfRule type="top10" dxfId="32" priority="26" stopIfTrue="1" rank="1"/>
  </conditionalFormatting>
  <conditionalFormatting sqref="G130:G145">
    <cfRule type="top10" dxfId="31" priority="23" bottom="1" rank="1"/>
    <cfRule type="top10" dxfId="30" priority="24" stopIfTrue="1" rank="1"/>
  </conditionalFormatting>
  <conditionalFormatting sqref="H130:H145">
    <cfRule type="top10" dxfId="29" priority="21" bottom="1" rank="1"/>
    <cfRule type="top10" dxfId="28" priority="22" stopIfTrue="1" rank="1"/>
  </conditionalFormatting>
  <conditionalFormatting sqref="K130:K145">
    <cfRule type="top10" dxfId="27" priority="19" bottom="1" rank="1"/>
    <cfRule type="top10" dxfId="26" priority="20" stopIfTrue="1" rank="1"/>
  </conditionalFormatting>
  <conditionalFormatting sqref="F3:F19">
    <cfRule type="top10" dxfId="25" priority="159" stopIfTrue="1" bottom="1" rank="1"/>
    <cfRule type="top10" dxfId="24" priority="160" stopIfTrue="1" rank="1"/>
  </conditionalFormatting>
  <conditionalFormatting sqref="G3:G19">
    <cfRule type="top10" dxfId="23" priority="157" stopIfTrue="1" bottom="1" rank="1"/>
    <cfRule type="top10" dxfId="22" priority="158" stopIfTrue="1" rank="1"/>
  </conditionalFormatting>
  <conditionalFormatting sqref="C68:C82">
    <cfRule type="top10" dxfId="21" priority="111" stopIfTrue="1" rank="1"/>
    <cfRule type="top10" dxfId="20" priority="112" stopIfTrue="1" bottom="1" rank="1"/>
  </conditionalFormatting>
  <conditionalFormatting sqref="D68:D82">
    <cfRule type="top10" dxfId="19" priority="109" stopIfTrue="1" rank="1"/>
    <cfRule type="top10" dxfId="18" priority="110" stopIfTrue="1" bottom="1" rank="1"/>
  </conditionalFormatting>
  <conditionalFormatting sqref="E68:E82">
    <cfRule type="top10" dxfId="17" priority="107" stopIfTrue="1" rank="1"/>
    <cfRule type="top10" dxfId="16" priority="108" stopIfTrue="1" bottom="1" rank="1"/>
  </conditionalFormatting>
  <conditionalFormatting sqref="F67:F82">
    <cfRule type="top10" dxfId="15" priority="123" stopIfTrue="1" rank="1"/>
    <cfRule type="top10" dxfId="14" priority="124" stopIfTrue="1" bottom="1" rank="1"/>
  </conditionalFormatting>
  <conditionalFormatting sqref="G67:G82">
    <cfRule type="top10" dxfId="13" priority="121" rank="1"/>
    <cfRule type="top10" dxfId="12" priority="122" stopIfTrue="1" bottom="1" rank="1"/>
  </conditionalFormatting>
  <conditionalFormatting sqref="H67:H82">
    <cfRule type="top10" dxfId="11" priority="119" stopIfTrue="1" rank="1"/>
    <cfRule type="top10" dxfId="10" priority="120" stopIfTrue="1" bottom="1" rank="1"/>
  </conditionalFormatting>
  <conditionalFormatting sqref="I67:I82">
    <cfRule type="top10" dxfId="9" priority="117" rank="1"/>
    <cfRule type="top10" dxfId="8" priority="118" stopIfTrue="1" bottom="1" rank="1"/>
  </conditionalFormatting>
  <conditionalFormatting sqref="J67:J82">
    <cfRule type="top10" dxfId="7" priority="115" rank="1"/>
    <cfRule type="top10" dxfId="6" priority="116" stopIfTrue="1" bottom="1" rank="1"/>
  </conditionalFormatting>
  <conditionalFormatting sqref="C89:C103">
    <cfRule type="top10" dxfId="5" priority="5" bottom="1" rank="1"/>
    <cfRule type="top10" dxfId="4" priority="6" stopIfTrue="1" rank="1"/>
  </conditionalFormatting>
  <conditionalFormatting sqref="C110:C124">
    <cfRule type="top10" dxfId="3" priority="3" bottom="1" rank="1"/>
    <cfRule type="top10" dxfId="2" priority="4" rank="1"/>
  </conditionalFormatting>
  <conditionalFormatting sqref="C173:C187">
    <cfRule type="top10" dxfId="1" priority="1" bottom="1" rank="1"/>
    <cfRule type="top10" dxfId="0" priority="2" rank="1"/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6"/>
  <sheetViews>
    <sheetView workbookViewId="0">
      <selection activeCell="B21" sqref="B21"/>
    </sheetView>
  </sheetViews>
  <sheetFormatPr baseColWidth="10" defaultRowHeight="15" x14ac:dyDescent="0.25"/>
  <cols>
    <col min="1" max="1" width="20.28515625" style="432" customWidth="1"/>
    <col min="2" max="4" width="11.7109375" style="432" customWidth="1"/>
    <col min="5" max="10" width="11.42578125" style="427"/>
    <col min="11" max="11" width="15.140625" style="427" customWidth="1"/>
    <col min="12" max="12" width="11.42578125" style="427"/>
    <col min="13" max="13" width="18.7109375" style="427" customWidth="1"/>
    <col min="14" max="15" width="11.42578125" style="427"/>
  </cols>
  <sheetData>
    <row r="1" spans="1:20" s="416" customFormat="1" x14ac:dyDescent="0.25">
      <c r="A1" s="428" t="s">
        <v>684</v>
      </c>
      <c r="B1" s="428"/>
      <c r="C1" s="428"/>
      <c r="D1" s="428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</row>
    <row r="2" spans="1:20" x14ac:dyDescent="0.25">
      <c r="A2" s="429" t="s">
        <v>86</v>
      </c>
      <c r="B2" s="429" t="s">
        <v>638</v>
      </c>
      <c r="C2" s="433"/>
      <c r="D2" s="433"/>
      <c r="E2" s="425" t="s">
        <v>7</v>
      </c>
      <c r="F2" s="425" t="s">
        <v>8</v>
      </c>
      <c r="G2" s="425" t="s">
        <v>9</v>
      </c>
      <c r="H2" s="425" t="s">
        <v>10</v>
      </c>
      <c r="I2" s="425"/>
      <c r="J2" s="425" t="s">
        <v>694</v>
      </c>
      <c r="K2" s="425"/>
      <c r="L2" s="425"/>
      <c r="M2" s="425"/>
      <c r="N2" s="425"/>
      <c r="O2" s="425"/>
      <c r="P2" s="405"/>
      <c r="Q2" s="405"/>
      <c r="R2" s="405"/>
      <c r="S2" s="405"/>
      <c r="T2" s="406"/>
    </row>
    <row r="3" spans="1:20" x14ac:dyDescent="0.25">
      <c r="A3" s="429" t="s">
        <v>683</v>
      </c>
      <c r="B3" s="429"/>
      <c r="C3" s="433"/>
      <c r="D3" s="433"/>
      <c r="E3" s="425">
        <v>10.4</v>
      </c>
      <c r="F3" s="425">
        <v>12.4</v>
      </c>
      <c r="G3" s="425">
        <v>12.5</v>
      </c>
      <c r="H3" s="425">
        <v>10.7</v>
      </c>
      <c r="I3" s="425"/>
      <c r="J3" s="426">
        <f>AVERAGE(E3:H3)</f>
        <v>11.5</v>
      </c>
      <c r="K3" s="425"/>
      <c r="L3" s="425"/>
      <c r="M3" s="425"/>
      <c r="N3" s="425"/>
      <c r="O3" s="425"/>
      <c r="P3" s="405"/>
      <c r="Q3" s="405"/>
      <c r="R3" s="405"/>
      <c r="S3" s="405"/>
      <c r="T3" s="406"/>
    </row>
    <row r="4" spans="1:20" x14ac:dyDescent="0.25">
      <c r="A4" s="431">
        <v>1999</v>
      </c>
      <c r="B4" s="430">
        <f>RANK(J4,J$4:J$20,0)</f>
        <v>2</v>
      </c>
      <c r="C4" s="434"/>
      <c r="D4" s="434"/>
      <c r="E4" s="370">
        <f>'1999'!H3</f>
        <v>10.7</v>
      </c>
      <c r="F4" s="370">
        <f>'1999'!I3</f>
        <v>13.9</v>
      </c>
      <c r="G4" s="370">
        <f>'1999'!J3</f>
        <v>13.8</v>
      </c>
      <c r="H4" s="370">
        <f>'1999'!K3</f>
        <v>13.6</v>
      </c>
      <c r="I4" s="370"/>
      <c r="J4" s="370">
        <f>AVERAGE(E4:H4)</f>
        <v>13.000000000000002</v>
      </c>
      <c r="K4" s="370"/>
      <c r="L4" s="370"/>
      <c r="M4" s="370"/>
      <c r="N4" s="370"/>
      <c r="O4" s="370"/>
      <c r="P4" s="1"/>
      <c r="Q4" s="1"/>
      <c r="R4" s="1"/>
      <c r="S4" s="1"/>
    </row>
    <row r="5" spans="1:20" x14ac:dyDescent="0.25">
      <c r="A5" s="431">
        <v>2000</v>
      </c>
      <c r="B5" s="430">
        <f t="shared" ref="B5:B20" si="0">RANK(J5,J$4:J$20,0)</f>
        <v>16</v>
      </c>
      <c r="C5" s="434"/>
      <c r="D5" s="434"/>
      <c r="E5" s="370">
        <f>'2000'!H3</f>
        <v>10.76</v>
      </c>
      <c r="F5" s="370">
        <f>'2000'!I3</f>
        <v>11.32</v>
      </c>
      <c r="G5" s="370">
        <f>'2000'!J3</f>
        <v>12.24</v>
      </c>
      <c r="H5" s="370">
        <f>'2000'!K3</f>
        <v>11.9</v>
      </c>
      <c r="I5" s="370"/>
      <c r="J5" s="370">
        <f t="shared" ref="J5:J22" si="1">AVERAGE(E5:H5)</f>
        <v>11.555</v>
      </c>
      <c r="K5" s="370"/>
      <c r="L5" s="370"/>
      <c r="M5" s="370"/>
      <c r="N5" s="370"/>
      <c r="O5" s="370"/>
      <c r="P5" s="1"/>
      <c r="Q5" s="1"/>
      <c r="R5" s="1"/>
      <c r="S5" s="1"/>
    </row>
    <row r="6" spans="1:20" x14ac:dyDescent="0.25">
      <c r="A6" s="431">
        <v>2001</v>
      </c>
      <c r="B6" s="430">
        <f t="shared" si="0"/>
        <v>11</v>
      </c>
      <c r="C6" s="434"/>
      <c r="D6" s="434"/>
      <c r="E6" s="370">
        <f>'2001'!H3</f>
        <v>9.85</v>
      </c>
      <c r="F6" s="370">
        <f>'2001'!I3</f>
        <v>14.1</v>
      </c>
      <c r="G6" s="370">
        <f>'2001'!J3</f>
        <v>14.1</v>
      </c>
      <c r="H6" s="370">
        <f>'2001'!K3</f>
        <v>9.77</v>
      </c>
      <c r="I6" s="370"/>
      <c r="J6" s="370">
        <f t="shared" si="1"/>
        <v>11.954999999999998</v>
      </c>
      <c r="K6" s="370"/>
      <c r="L6" s="370"/>
      <c r="M6" s="370"/>
      <c r="N6" s="370"/>
      <c r="O6" s="370"/>
      <c r="P6" s="1"/>
      <c r="Q6" s="1"/>
      <c r="R6" s="1"/>
      <c r="S6" s="1"/>
    </row>
    <row r="7" spans="1:20" x14ac:dyDescent="0.25">
      <c r="A7" s="431">
        <v>2002</v>
      </c>
      <c r="B7" s="430">
        <f t="shared" si="0"/>
        <v>17</v>
      </c>
      <c r="C7" s="434"/>
      <c r="D7" s="434"/>
      <c r="E7" s="370">
        <f>'2002'!H3</f>
        <v>10.9</v>
      </c>
      <c r="F7" s="370">
        <f>'2002'!I3</f>
        <v>12</v>
      </c>
      <c r="G7" s="370">
        <f>'2002'!J3</f>
        <v>13</v>
      </c>
      <c r="H7" s="370">
        <f>'2002'!K3</f>
        <v>8.58</v>
      </c>
      <c r="I7" s="370"/>
      <c r="J7" s="370">
        <f t="shared" si="1"/>
        <v>11.12</v>
      </c>
      <c r="K7" s="370"/>
      <c r="L7" s="370"/>
      <c r="M7" s="370"/>
      <c r="N7" s="370"/>
      <c r="O7" s="370"/>
      <c r="P7" s="1"/>
      <c r="Q7" s="1"/>
      <c r="R7" s="1"/>
      <c r="S7" s="1"/>
    </row>
    <row r="8" spans="1:20" x14ac:dyDescent="0.25">
      <c r="A8" s="431">
        <v>2003</v>
      </c>
      <c r="B8" s="430">
        <f t="shared" si="0"/>
        <v>13</v>
      </c>
      <c r="C8" s="434"/>
      <c r="D8" s="434"/>
      <c r="E8" s="370">
        <f>'2003'!H3</f>
        <v>12.6</v>
      </c>
      <c r="F8" s="370">
        <f>'2003'!I3</f>
        <v>13</v>
      </c>
      <c r="G8" s="370">
        <f>'2003'!J3</f>
        <v>13.8</v>
      </c>
      <c r="H8" s="370">
        <f>'2003'!K3</f>
        <v>7.66</v>
      </c>
      <c r="I8" s="370"/>
      <c r="J8" s="370">
        <f t="shared" si="1"/>
        <v>11.765000000000001</v>
      </c>
      <c r="K8" s="370"/>
      <c r="L8" s="370"/>
      <c r="M8" s="370"/>
      <c r="N8" s="370"/>
      <c r="O8" s="370"/>
      <c r="P8" s="1"/>
      <c r="Q8" s="1"/>
      <c r="R8" s="1"/>
      <c r="S8" s="1"/>
    </row>
    <row r="9" spans="1:20" x14ac:dyDescent="0.25">
      <c r="A9" s="431">
        <v>2004</v>
      </c>
      <c r="B9" s="430">
        <f t="shared" si="0"/>
        <v>3</v>
      </c>
      <c r="C9" s="434"/>
      <c r="D9" s="434"/>
      <c r="E9" s="370">
        <f>'2004'!H3</f>
        <v>11.7</v>
      </c>
      <c r="F9" s="370">
        <f>'2004'!I3</f>
        <v>12.7</v>
      </c>
      <c r="G9" s="370">
        <f>'2004'!J3</f>
        <v>15.2</v>
      </c>
      <c r="H9" s="370">
        <f>'2004'!K3</f>
        <v>12.4</v>
      </c>
      <c r="I9" s="370"/>
      <c r="J9" s="370">
        <f t="shared" si="1"/>
        <v>12.999999999999998</v>
      </c>
      <c r="K9" s="370"/>
      <c r="L9" s="370"/>
      <c r="M9" s="370"/>
      <c r="N9" s="370"/>
      <c r="O9" s="370"/>
      <c r="P9" s="1"/>
      <c r="Q9" s="1"/>
      <c r="R9" s="1"/>
      <c r="S9" s="1"/>
    </row>
    <row r="10" spans="1:20" x14ac:dyDescent="0.25">
      <c r="A10" s="431">
        <v>2005</v>
      </c>
      <c r="B10" s="430">
        <f t="shared" si="0"/>
        <v>4</v>
      </c>
      <c r="C10" s="434"/>
      <c r="D10" s="434"/>
      <c r="E10" s="370">
        <f>'2005'!H3</f>
        <v>11.7</v>
      </c>
      <c r="F10" s="370">
        <f>'2005'!I3</f>
        <v>14.2</v>
      </c>
      <c r="G10" s="370">
        <f>'2005'!J3</f>
        <v>11.7</v>
      </c>
      <c r="H10" s="370">
        <f>'2005'!K3</f>
        <v>12.1</v>
      </c>
      <c r="I10" s="370"/>
      <c r="J10" s="370">
        <f t="shared" si="1"/>
        <v>12.424999999999999</v>
      </c>
      <c r="K10" s="370"/>
      <c r="L10" s="370"/>
      <c r="M10" s="370"/>
      <c r="N10" s="370"/>
      <c r="O10" s="370"/>
      <c r="P10" s="1"/>
      <c r="Q10" s="1"/>
      <c r="R10" s="1"/>
      <c r="S10" s="1"/>
    </row>
    <row r="11" spans="1:20" x14ac:dyDescent="0.25">
      <c r="A11" s="431">
        <v>2006</v>
      </c>
      <c r="B11" s="430">
        <f t="shared" si="0"/>
        <v>1</v>
      </c>
      <c r="C11" s="434"/>
      <c r="D11" s="434"/>
      <c r="E11" s="370">
        <f>'2006'!H3</f>
        <v>11</v>
      </c>
      <c r="F11" s="370">
        <f>'2006'!I3</f>
        <v>15.3</v>
      </c>
      <c r="G11" s="370">
        <f>'2006'!J3</f>
        <v>13.1</v>
      </c>
      <c r="H11" s="370">
        <f>'2006'!K3</f>
        <v>13.9</v>
      </c>
      <c r="I11" s="370"/>
      <c r="J11" s="370">
        <f t="shared" si="1"/>
        <v>13.324999999999999</v>
      </c>
      <c r="K11" s="370"/>
      <c r="L11" s="370"/>
      <c r="M11" s="370"/>
      <c r="N11" s="370"/>
      <c r="O11" s="370"/>
      <c r="P11" s="1"/>
      <c r="Q11" s="1"/>
      <c r="R11" s="1"/>
      <c r="S11" s="1"/>
    </row>
    <row r="12" spans="1:20" x14ac:dyDescent="0.25">
      <c r="A12" s="431">
        <v>2007</v>
      </c>
      <c r="B12" s="430">
        <f t="shared" si="0"/>
        <v>7</v>
      </c>
      <c r="C12" s="434"/>
      <c r="D12" s="434"/>
      <c r="E12" s="370">
        <f>'2007'!H3</f>
        <v>13</v>
      </c>
      <c r="F12" s="370">
        <f>'2007'!I3</f>
        <v>13.1</v>
      </c>
      <c r="G12" s="370">
        <f>'2007'!J3</f>
        <v>12.5</v>
      </c>
      <c r="H12" s="370">
        <f>'2007'!K3</f>
        <v>10.3</v>
      </c>
      <c r="I12" s="370"/>
      <c r="J12" s="370">
        <f t="shared" si="1"/>
        <v>12.225000000000001</v>
      </c>
      <c r="K12" s="370"/>
      <c r="L12" s="370"/>
      <c r="M12" s="370"/>
      <c r="N12" s="370"/>
      <c r="O12" s="370"/>
      <c r="P12" s="1"/>
      <c r="Q12" s="1"/>
      <c r="R12" s="1"/>
      <c r="S12" s="1"/>
    </row>
    <row r="13" spans="1:20" x14ac:dyDescent="0.25">
      <c r="A13" s="431">
        <v>2008</v>
      </c>
      <c r="B13" s="430">
        <f t="shared" si="0"/>
        <v>14</v>
      </c>
      <c r="C13" s="434"/>
      <c r="D13" s="434"/>
      <c r="E13" s="370">
        <f>'2008'!H3</f>
        <v>11.1</v>
      </c>
      <c r="F13" s="370">
        <f>'2008'!I3</f>
        <v>12.8</v>
      </c>
      <c r="G13" s="370">
        <f>'2008'!J3</f>
        <v>13.9</v>
      </c>
      <c r="H13" s="370">
        <f>'2008'!K3</f>
        <v>9.2200000000000006</v>
      </c>
      <c r="I13" s="370"/>
      <c r="J13" s="370">
        <f t="shared" si="1"/>
        <v>11.754999999999999</v>
      </c>
      <c r="K13" s="370"/>
      <c r="L13" s="370"/>
      <c r="M13" s="370"/>
      <c r="N13" s="370"/>
      <c r="O13" s="370"/>
      <c r="P13" s="1"/>
      <c r="Q13" s="1"/>
      <c r="R13" s="1"/>
      <c r="S13" s="1"/>
    </row>
    <row r="14" spans="1:20" x14ac:dyDescent="0.25">
      <c r="A14" s="431">
        <v>2009</v>
      </c>
      <c r="B14" s="430">
        <f t="shared" si="0"/>
        <v>8</v>
      </c>
      <c r="C14" s="434"/>
      <c r="D14" s="434"/>
      <c r="E14" s="370">
        <f>'2009'!H3</f>
        <v>10.8</v>
      </c>
      <c r="F14" s="370">
        <f>'2009'!I3</f>
        <v>13.41</v>
      </c>
      <c r="G14" s="370">
        <f>'2009'!J3</f>
        <v>13.5</v>
      </c>
      <c r="H14" s="370">
        <f>'2009'!K3</f>
        <v>11</v>
      </c>
      <c r="I14" s="370"/>
      <c r="J14" s="370">
        <f t="shared" si="1"/>
        <v>12.1775</v>
      </c>
      <c r="K14" s="370"/>
      <c r="L14" s="370"/>
      <c r="M14" s="370"/>
      <c r="N14" s="370"/>
      <c r="O14" s="370"/>
      <c r="P14" s="1"/>
      <c r="Q14" s="1"/>
      <c r="R14" s="1"/>
      <c r="S14" s="1"/>
    </row>
    <row r="15" spans="1:20" x14ac:dyDescent="0.25">
      <c r="A15" s="431">
        <v>2010</v>
      </c>
      <c r="B15" s="430">
        <f t="shared" si="0"/>
        <v>10</v>
      </c>
      <c r="C15" s="434"/>
      <c r="D15" s="434"/>
      <c r="E15" s="370">
        <f>'2010'!H3</f>
        <v>11.3</v>
      </c>
      <c r="F15" s="370">
        <f>'2010'!I3</f>
        <v>14</v>
      </c>
      <c r="G15" s="370">
        <f>'2010'!J3</f>
        <v>12.6</v>
      </c>
      <c r="H15" s="370">
        <f>'2010'!K3</f>
        <v>9.99</v>
      </c>
      <c r="I15" s="370"/>
      <c r="J15" s="370">
        <f t="shared" si="1"/>
        <v>11.9725</v>
      </c>
      <c r="K15" s="370"/>
      <c r="L15" s="370"/>
      <c r="M15" s="370"/>
      <c r="N15" s="370"/>
      <c r="O15" s="370"/>
      <c r="P15" s="1"/>
      <c r="Q15" s="1"/>
      <c r="R15" s="1"/>
      <c r="S15" s="1"/>
    </row>
    <row r="16" spans="1:20" x14ac:dyDescent="0.25">
      <c r="A16" s="431">
        <v>2011</v>
      </c>
      <c r="B16" s="430">
        <f t="shared" si="0"/>
        <v>9</v>
      </c>
      <c r="C16" s="434"/>
      <c r="D16" s="434"/>
      <c r="E16" s="370">
        <f>'2011'!H3</f>
        <v>11.5</v>
      </c>
      <c r="F16" s="370">
        <f>'2011'!I3</f>
        <v>11.5</v>
      </c>
      <c r="G16" s="370">
        <f>'2011'!J3</f>
        <v>13</v>
      </c>
      <c r="H16" s="370">
        <f>'2011'!K3</f>
        <v>12.3</v>
      </c>
      <c r="I16" s="370"/>
      <c r="J16" s="370">
        <f t="shared" si="1"/>
        <v>12.074999999999999</v>
      </c>
      <c r="K16" s="370"/>
      <c r="L16" s="370"/>
      <c r="M16" s="370"/>
      <c r="N16" s="370"/>
      <c r="O16" s="370"/>
      <c r="P16" s="1"/>
      <c r="Q16" s="1"/>
      <c r="R16" s="1"/>
      <c r="S16" s="1"/>
    </row>
    <row r="17" spans="1:19" x14ac:dyDescent="0.25">
      <c r="A17" s="431">
        <v>2012</v>
      </c>
      <c r="B17" s="430">
        <f t="shared" si="0"/>
        <v>12</v>
      </c>
      <c r="C17" s="434"/>
      <c r="D17" s="434"/>
      <c r="E17" s="370">
        <f>'2012'!H3</f>
        <v>11.6</v>
      </c>
      <c r="F17" s="370">
        <f>'2012'!I3</f>
        <v>12.7</v>
      </c>
      <c r="G17" s="370">
        <f>'2012'!J3</f>
        <v>13.8</v>
      </c>
      <c r="H17" s="370">
        <f>'2012'!K3</f>
        <v>9.44</v>
      </c>
      <c r="I17" s="370"/>
      <c r="J17" s="370">
        <f t="shared" si="1"/>
        <v>11.884999999999998</v>
      </c>
      <c r="K17" s="370"/>
      <c r="L17" s="370"/>
      <c r="M17" s="370"/>
      <c r="N17" s="370"/>
      <c r="O17" s="370"/>
      <c r="P17" s="1"/>
      <c r="Q17" s="1"/>
      <c r="R17" s="1"/>
      <c r="S17" s="1"/>
    </row>
    <row r="18" spans="1:19" x14ac:dyDescent="0.25">
      <c r="A18" s="431">
        <v>2013</v>
      </c>
      <c r="B18" s="430">
        <f t="shared" si="0"/>
        <v>5</v>
      </c>
      <c r="C18" s="434"/>
      <c r="D18" s="434"/>
      <c r="E18" s="370">
        <f>'2013'!H3</f>
        <v>11.2</v>
      </c>
      <c r="F18" s="370">
        <f>'2013'!I3</f>
        <v>13.9</v>
      </c>
      <c r="G18" s="370">
        <f>'2013'!J3</f>
        <v>13.2</v>
      </c>
      <c r="H18" s="370">
        <f>'2013'!K3</f>
        <v>10.9</v>
      </c>
      <c r="I18" s="370"/>
      <c r="J18" s="370">
        <f t="shared" si="1"/>
        <v>12.299999999999999</v>
      </c>
      <c r="K18" s="370"/>
      <c r="L18" s="370"/>
      <c r="M18" s="370"/>
      <c r="N18" s="370"/>
      <c r="O18" s="370"/>
      <c r="P18" s="1"/>
      <c r="Q18" s="1"/>
      <c r="R18" s="1"/>
      <c r="S18" s="1"/>
    </row>
    <row r="19" spans="1:19" x14ac:dyDescent="0.25">
      <c r="A19" s="431">
        <v>2014</v>
      </c>
      <c r="B19" s="430">
        <f t="shared" si="0"/>
        <v>6</v>
      </c>
      <c r="C19" s="434"/>
      <c r="D19" s="434"/>
      <c r="E19" s="370">
        <v>10.6</v>
      </c>
      <c r="F19" s="370">
        <v>14</v>
      </c>
      <c r="G19" s="370">
        <v>12.6</v>
      </c>
      <c r="H19" s="370">
        <v>11.8</v>
      </c>
      <c r="I19" s="370"/>
      <c r="J19" s="370">
        <f t="shared" si="1"/>
        <v>12.25</v>
      </c>
      <c r="K19" s="370"/>
      <c r="L19" s="370"/>
      <c r="M19" s="370"/>
      <c r="N19" s="370"/>
      <c r="O19" s="370"/>
      <c r="P19" s="1"/>
      <c r="Q19" s="1"/>
      <c r="R19" s="1"/>
      <c r="S19" s="1"/>
    </row>
    <row r="20" spans="1:19" x14ac:dyDescent="0.25">
      <c r="A20" s="431">
        <v>2015</v>
      </c>
      <c r="B20" s="430">
        <f t="shared" si="0"/>
        <v>15</v>
      </c>
      <c r="C20" s="435"/>
      <c r="D20" s="435"/>
      <c r="E20" s="370">
        <v>10.3</v>
      </c>
      <c r="F20" s="370">
        <v>13.5</v>
      </c>
      <c r="G20" s="370">
        <v>13.4</v>
      </c>
      <c r="H20" s="370">
        <v>9.24</v>
      </c>
      <c r="I20" s="370"/>
      <c r="J20" s="370">
        <f t="shared" si="1"/>
        <v>11.610000000000001</v>
      </c>
      <c r="K20" s="370"/>
      <c r="L20" s="370"/>
      <c r="M20" s="370"/>
      <c r="N20" s="370"/>
      <c r="O20" s="370"/>
      <c r="P20" s="1"/>
      <c r="Q20" s="1"/>
      <c r="R20" s="1"/>
      <c r="S20" s="1"/>
    </row>
    <row r="21" spans="1:19" x14ac:dyDescent="0.25">
      <c r="A21" s="431">
        <v>2016</v>
      </c>
      <c r="B21" s="430"/>
      <c r="C21" s="435"/>
      <c r="D21" s="435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1"/>
      <c r="Q21" s="1"/>
      <c r="R21" s="1"/>
      <c r="S21" s="1"/>
    </row>
    <row r="22" spans="1:19" s="406" customFormat="1" x14ac:dyDescent="0.25">
      <c r="A22" s="461" t="s">
        <v>571</v>
      </c>
      <c r="B22" s="461"/>
      <c r="C22" s="462"/>
      <c r="D22" s="462"/>
      <c r="E22" s="463">
        <f>AVERAGE(E4:E18)</f>
        <v>11.313999999999998</v>
      </c>
      <c r="F22" s="463">
        <f>AVERAGE(F4:F18)</f>
        <v>13.195333333333332</v>
      </c>
      <c r="G22" s="463">
        <f>AVERAGE(G4:G18)</f>
        <v>13.295999999999999</v>
      </c>
      <c r="H22" s="463">
        <f>AVERAGE(H4:H18)</f>
        <v>10.870666666666667</v>
      </c>
      <c r="I22" s="463"/>
      <c r="J22" s="425">
        <f t="shared" si="1"/>
        <v>12.168999999999999</v>
      </c>
      <c r="K22" s="463"/>
      <c r="L22" s="463"/>
      <c r="M22" s="463"/>
      <c r="N22" s="463"/>
      <c r="O22" s="463"/>
    </row>
    <row r="23" spans="1:19" x14ac:dyDescent="0.25">
      <c r="C23" s="428"/>
      <c r="D23" s="428"/>
    </row>
    <row r="24" spans="1:19" x14ac:dyDescent="0.25">
      <c r="A24" s="428" t="s">
        <v>685</v>
      </c>
      <c r="B24" s="428"/>
      <c r="C24" s="428"/>
      <c r="D24" s="428"/>
      <c r="E24" s="424"/>
      <c r="F24" s="424"/>
      <c r="G24" s="424"/>
      <c r="H24" s="424"/>
      <c r="I24" s="424"/>
      <c r="J24" s="424"/>
      <c r="K24" s="424"/>
      <c r="L24" s="424"/>
      <c r="M24" s="424"/>
      <c r="N24" s="424"/>
      <c r="O24" s="424"/>
      <c r="P24" s="416"/>
      <c r="Q24" s="416"/>
    </row>
    <row r="25" spans="1:19" x14ac:dyDescent="0.25">
      <c r="A25" s="429" t="s">
        <v>86</v>
      </c>
      <c r="B25" s="429" t="s">
        <v>638</v>
      </c>
      <c r="C25" s="433"/>
      <c r="D25" s="433"/>
      <c r="E25" s="425" t="s">
        <v>7</v>
      </c>
      <c r="F25" s="425" t="s">
        <v>8</v>
      </c>
      <c r="G25" s="425" t="s">
        <v>9</v>
      </c>
      <c r="H25" s="425" t="s">
        <v>10</v>
      </c>
      <c r="I25" s="425"/>
      <c r="J25" s="425" t="s">
        <v>737</v>
      </c>
      <c r="K25" s="425"/>
      <c r="L25" s="425"/>
      <c r="M25" s="425"/>
      <c r="N25" s="425"/>
      <c r="O25" s="425"/>
      <c r="P25" s="405"/>
      <c r="Q25" s="405"/>
    </row>
    <row r="26" spans="1:19" x14ac:dyDescent="0.25">
      <c r="A26" s="429" t="s">
        <v>683</v>
      </c>
      <c r="B26" s="429"/>
      <c r="C26" s="433"/>
      <c r="D26" s="433"/>
      <c r="E26" s="425">
        <v>19.3</v>
      </c>
      <c r="F26" s="425">
        <v>21.4</v>
      </c>
      <c r="G26" s="425">
        <v>21.6</v>
      </c>
      <c r="H26" s="425">
        <v>19.2</v>
      </c>
      <c r="I26" s="425"/>
      <c r="J26" s="426">
        <f>AVERAGE(E26:H26)</f>
        <v>20.375</v>
      </c>
      <c r="K26" s="425"/>
      <c r="L26" s="425"/>
      <c r="M26" s="425"/>
      <c r="N26" s="425"/>
      <c r="O26" s="425"/>
      <c r="P26" s="405"/>
      <c r="Q26" s="405"/>
    </row>
    <row r="27" spans="1:19" x14ac:dyDescent="0.25">
      <c r="A27" s="431">
        <v>1999</v>
      </c>
      <c r="B27" s="430">
        <f>RANK(J27,J$27:J$43,0)</f>
        <v>14</v>
      </c>
      <c r="C27" s="434"/>
      <c r="D27" s="434"/>
      <c r="E27" s="370">
        <f>'1999'!H9</f>
        <v>19.2</v>
      </c>
      <c r="F27" s="370">
        <f>'1999'!I9</f>
        <v>23.8</v>
      </c>
      <c r="G27" s="370">
        <f>'1999'!J9</f>
        <v>22.7</v>
      </c>
      <c r="H27" s="370">
        <f>'1999'!K9</f>
        <v>21.6</v>
      </c>
      <c r="I27" s="370"/>
      <c r="J27" s="370">
        <f>AVERAGE(E27:H27)</f>
        <v>21.825000000000003</v>
      </c>
      <c r="K27" s="370"/>
      <c r="L27" s="370"/>
      <c r="M27" s="370"/>
      <c r="N27" s="370"/>
      <c r="O27" s="370"/>
      <c r="P27" s="1"/>
      <c r="Q27" s="1"/>
    </row>
    <row r="28" spans="1:19" x14ac:dyDescent="0.25">
      <c r="A28" s="431">
        <v>2000</v>
      </c>
      <c r="B28" s="430">
        <f t="shared" ref="B28:B43" si="2">RANK(J28,J$27:J$43,0)</f>
        <v>4</v>
      </c>
      <c r="C28" s="434"/>
      <c r="D28" s="434"/>
      <c r="E28" s="370">
        <f>'2000'!H9</f>
        <v>23.4</v>
      </c>
      <c r="F28" s="370">
        <f>'2000'!I9</f>
        <v>21.43</v>
      </c>
      <c r="G28" s="370">
        <f>'2000'!J9</f>
        <v>26.32</v>
      </c>
      <c r="H28" s="370">
        <f>'2000'!K9</f>
        <v>21.95</v>
      </c>
      <c r="I28" s="370"/>
      <c r="J28" s="370">
        <f t="shared" ref="J28:J43" si="3">AVERAGE(E28:H28)</f>
        <v>23.275000000000002</v>
      </c>
      <c r="K28" s="370"/>
      <c r="L28" s="370"/>
      <c r="M28" s="370"/>
      <c r="N28" s="370"/>
      <c r="O28" s="370"/>
      <c r="P28" s="1"/>
      <c r="Q28" s="1"/>
    </row>
    <row r="29" spans="1:19" x14ac:dyDescent="0.25">
      <c r="A29" s="431">
        <v>2001</v>
      </c>
      <c r="B29" s="430">
        <f t="shared" si="2"/>
        <v>12</v>
      </c>
      <c r="C29" s="434"/>
      <c r="D29" s="434"/>
      <c r="E29" s="370">
        <f>'2001'!H9</f>
        <v>21.5</v>
      </c>
      <c r="F29" s="370">
        <f>'2001'!I9</f>
        <v>23.7</v>
      </c>
      <c r="G29" s="370">
        <f>'2001'!J9</f>
        <v>25.2</v>
      </c>
      <c r="H29" s="370">
        <f>'2001'!K9</f>
        <v>18.100000000000001</v>
      </c>
      <c r="I29" s="370"/>
      <c r="J29" s="370">
        <f t="shared" si="3"/>
        <v>22.125</v>
      </c>
      <c r="K29" s="370"/>
      <c r="L29" s="370"/>
      <c r="M29" s="370"/>
      <c r="N29" s="370"/>
      <c r="O29" s="370"/>
      <c r="P29" s="1"/>
      <c r="Q29" s="1"/>
    </row>
    <row r="30" spans="1:19" x14ac:dyDescent="0.25">
      <c r="A30" s="431">
        <v>2002</v>
      </c>
      <c r="B30" s="430">
        <f t="shared" si="2"/>
        <v>17</v>
      </c>
      <c r="C30" s="434"/>
      <c r="D30" s="434"/>
      <c r="E30" s="370">
        <f>'2002'!H10</f>
        <v>20</v>
      </c>
      <c r="F30" s="370">
        <f>'2002'!I10</f>
        <v>21.9</v>
      </c>
      <c r="G30" s="370">
        <f>'2002'!J10</f>
        <v>23.3</v>
      </c>
      <c r="H30" s="370">
        <f>'2002'!K10</f>
        <v>19.5</v>
      </c>
      <c r="I30" s="370"/>
      <c r="J30" s="370">
        <f t="shared" si="3"/>
        <v>21.175000000000001</v>
      </c>
      <c r="K30" s="370"/>
      <c r="L30" s="370"/>
      <c r="M30" s="370"/>
      <c r="N30" s="370"/>
      <c r="O30" s="370"/>
      <c r="P30" s="1"/>
      <c r="Q30" s="1"/>
    </row>
    <row r="31" spans="1:19" x14ac:dyDescent="0.25">
      <c r="A31" s="431">
        <v>2003</v>
      </c>
      <c r="B31" s="430">
        <f t="shared" si="2"/>
        <v>2</v>
      </c>
      <c r="C31" s="434"/>
      <c r="D31" s="434"/>
      <c r="E31" s="370">
        <f>'2003'!H26</f>
        <v>22.6</v>
      </c>
      <c r="F31" s="370">
        <f>'2003'!I26</f>
        <v>23.5</v>
      </c>
      <c r="G31" s="370">
        <f>'2003'!J26</f>
        <v>26.9</v>
      </c>
      <c r="H31" s="370">
        <f>'2003'!K26</f>
        <v>22.2</v>
      </c>
      <c r="I31" s="370"/>
      <c r="J31" s="370">
        <f t="shared" si="3"/>
        <v>23.8</v>
      </c>
      <c r="K31" s="370"/>
      <c r="L31" s="370"/>
      <c r="M31" s="370"/>
      <c r="N31" s="370"/>
      <c r="O31" s="370"/>
      <c r="P31" s="1"/>
      <c r="Q31" s="1"/>
    </row>
    <row r="32" spans="1:19" x14ac:dyDescent="0.25">
      <c r="A32" s="431">
        <v>2004</v>
      </c>
      <c r="B32" s="430">
        <f t="shared" si="2"/>
        <v>9</v>
      </c>
      <c r="C32" s="434"/>
      <c r="D32" s="434"/>
      <c r="E32" s="370">
        <f>'2004'!H26</f>
        <v>21.5</v>
      </c>
      <c r="F32" s="370">
        <f>'2004'!I26</f>
        <v>22.6</v>
      </c>
      <c r="G32" s="370">
        <f>'2004'!J26</f>
        <v>23.8</v>
      </c>
      <c r="H32" s="370">
        <f>'2004'!K26</f>
        <v>21.3</v>
      </c>
      <c r="I32" s="370"/>
      <c r="J32" s="370">
        <f t="shared" si="3"/>
        <v>22.3</v>
      </c>
      <c r="K32" s="370"/>
      <c r="L32" s="370"/>
      <c r="M32" s="370"/>
      <c r="N32" s="370"/>
      <c r="O32" s="370"/>
      <c r="P32" s="1"/>
      <c r="Q32" s="1"/>
    </row>
    <row r="33" spans="1:17" x14ac:dyDescent="0.25">
      <c r="A33" s="431">
        <v>2005</v>
      </c>
      <c r="B33" s="430">
        <f t="shared" si="2"/>
        <v>7</v>
      </c>
      <c r="C33" s="434"/>
      <c r="D33" s="434"/>
      <c r="E33" s="370">
        <f>'2005'!H26</f>
        <v>23.5</v>
      </c>
      <c r="F33" s="370">
        <f>'2005'!I26</f>
        <v>23</v>
      </c>
      <c r="G33" s="370">
        <f>'2005'!J26</f>
        <v>23</v>
      </c>
      <c r="H33" s="370">
        <f>'2005'!K26</f>
        <v>21.9</v>
      </c>
      <c r="I33" s="370"/>
      <c r="J33" s="370">
        <f t="shared" si="3"/>
        <v>22.85</v>
      </c>
      <c r="K33" s="370"/>
      <c r="L33" s="370"/>
      <c r="M33" s="370"/>
      <c r="N33" s="370"/>
      <c r="O33" s="370"/>
      <c r="P33" s="1"/>
      <c r="Q33" s="1"/>
    </row>
    <row r="34" spans="1:17" x14ac:dyDescent="0.25">
      <c r="A34" s="431">
        <v>2006</v>
      </c>
      <c r="B34" s="430">
        <f t="shared" si="2"/>
        <v>1</v>
      </c>
      <c r="C34" s="434"/>
      <c r="D34" s="434"/>
      <c r="E34" s="370">
        <f>'2006'!H26</f>
        <v>23.1</v>
      </c>
      <c r="F34" s="370">
        <f>'2006'!I26</f>
        <v>28.9</v>
      </c>
      <c r="G34" s="370">
        <f>'2006'!J26</f>
        <v>21.6</v>
      </c>
      <c r="H34" s="370">
        <f>'2006'!K26</f>
        <v>23.8</v>
      </c>
      <c r="I34" s="370"/>
      <c r="J34" s="370">
        <f t="shared" si="3"/>
        <v>24.349999999999998</v>
      </c>
      <c r="K34" s="370"/>
      <c r="L34" s="370"/>
      <c r="M34" s="370"/>
      <c r="N34" s="370"/>
      <c r="O34" s="370"/>
      <c r="P34" s="1"/>
      <c r="Q34" s="1"/>
    </row>
    <row r="35" spans="1:17" x14ac:dyDescent="0.25">
      <c r="A35" s="431">
        <v>2007</v>
      </c>
      <c r="B35" s="430">
        <f t="shared" si="2"/>
        <v>16</v>
      </c>
      <c r="C35" s="434"/>
      <c r="D35" s="434"/>
      <c r="E35" s="370">
        <f>'2007'!H26</f>
        <v>21.6</v>
      </c>
      <c r="F35" s="370">
        <f>'2007'!I26</f>
        <v>22</v>
      </c>
      <c r="G35" s="370">
        <f>'2007'!J26</f>
        <v>22.3</v>
      </c>
      <c r="H35" s="370">
        <f>'2007'!K26</f>
        <v>19.8</v>
      </c>
      <c r="I35" s="370"/>
      <c r="J35" s="370">
        <f t="shared" si="3"/>
        <v>21.425000000000001</v>
      </c>
      <c r="K35" s="370"/>
      <c r="L35" s="370"/>
      <c r="M35" s="370"/>
      <c r="N35" s="370"/>
      <c r="O35" s="370"/>
      <c r="P35" s="1"/>
      <c r="Q35" s="1"/>
    </row>
    <row r="36" spans="1:17" x14ac:dyDescent="0.25">
      <c r="A36" s="431">
        <v>2008</v>
      </c>
      <c r="B36" s="430">
        <f t="shared" si="2"/>
        <v>15</v>
      </c>
      <c r="C36" s="434"/>
      <c r="D36" s="434"/>
      <c r="E36" s="370">
        <f>'2008'!H26</f>
        <v>21.3</v>
      </c>
      <c r="F36" s="370">
        <f>'2008'!I26</f>
        <v>23.3</v>
      </c>
      <c r="G36" s="370">
        <f>'2008'!J26</f>
        <v>22.3</v>
      </c>
      <c r="H36" s="370">
        <f>'2008'!K26</f>
        <v>19.3</v>
      </c>
      <c r="I36" s="370"/>
      <c r="J36" s="370">
        <f t="shared" si="3"/>
        <v>21.55</v>
      </c>
      <c r="K36" s="370"/>
      <c r="L36" s="370"/>
      <c r="M36" s="370"/>
      <c r="N36" s="370"/>
      <c r="O36" s="370"/>
      <c r="P36" s="1"/>
      <c r="Q36" s="1"/>
    </row>
    <row r="37" spans="1:17" x14ac:dyDescent="0.25">
      <c r="A37" s="431">
        <v>2009</v>
      </c>
      <c r="B37" s="430">
        <f t="shared" si="2"/>
        <v>3</v>
      </c>
      <c r="C37" s="434"/>
      <c r="D37" s="434"/>
      <c r="E37" s="370">
        <f>'2009'!H26</f>
        <v>22.6</v>
      </c>
      <c r="F37" s="370">
        <f>'2009'!I26</f>
        <v>24</v>
      </c>
      <c r="G37" s="370">
        <f>'2009'!J26</f>
        <v>25.9</v>
      </c>
      <c r="H37" s="370">
        <f>'2009'!K26</f>
        <v>21.8</v>
      </c>
      <c r="I37" s="370"/>
      <c r="J37" s="370">
        <f t="shared" si="3"/>
        <v>23.574999999999999</v>
      </c>
      <c r="K37" s="370"/>
      <c r="L37" s="370"/>
      <c r="M37" s="370"/>
      <c r="N37" s="370"/>
      <c r="O37" s="370"/>
      <c r="P37" s="1"/>
      <c r="Q37" s="1"/>
    </row>
    <row r="38" spans="1:17" x14ac:dyDescent="0.25">
      <c r="A38" s="431">
        <v>2010</v>
      </c>
      <c r="B38" s="430">
        <f t="shared" si="2"/>
        <v>6</v>
      </c>
      <c r="C38" s="434"/>
      <c r="D38" s="434"/>
      <c r="E38" s="370">
        <f>'2010'!H26</f>
        <v>23.2</v>
      </c>
      <c r="F38" s="370">
        <f>'2010'!I26</f>
        <v>26.2</v>
      </c>
      <c r="G38" s="370">
        <f>'2010'!J26</f>
        <v>22.2</v>
      </c>
      <c r="H38" s="370">
        <f>'2010'!K26</f>
        <v>20</v>
      </c>
      <c r="I38" s="370"/>
      <c r="J38" s="370">
        <f t="shared" si="3"/>
        <v>22.9</v>
      </c>
      <c r="K38" s="370"/>
      <c r="L38" s="370"/>
      <c r="M38" s="370"/>
      <c r="N38" s="370"/>
      <c r="O38" s="370"/>
      <c r="P38" s="1"/>
      <c r="Q38" s="1"/>
    </row>
    <row r="39" spans="1:17" x14ac:dyDescent="0.25">
      <c r="A39" s="431">
        <v>2011</v>
      </c>
      <c r="B39" s="430">
        <f t="shared" si="2"/>
        <v>10</v>
      </c>
      <c r="C39" s="434"/>
      <c r="D39" s="434"/>
      <c r="E39" s="370">
        <f>'2011'!H26</f>
        <v>22.2</v>
      </c>
      <c r="F39" s="370">
        <f>'2011'!I26</f>
        <v>22.1</v>
      </c>
      <c r="G39" s="370">
        <f>'2011'!J26</f>
        <v>22.7</v>
      </c>
      <c r="H39" s="370">
        <f>'2011'!K26</f>
        <v>22.1</v>
      </c>
      <c r="I39" s="370"/>
      <c r="J39" s="370">
        <f t="shared" si="3"/>
        <v>22.274999999999999</v>
      </c>
      <c r="K39" s="370"/>
      <c r="L39" s="370"/>
      <c r="M39" s="370"/>
      <c r="N39" s="370"/>
      <c r="O39" s="370"/>
      <c r="P39" s="1"/>
      <c r="Q39" s="1"/>
    </row>
    <row r="40" spans="1:17" x14ac:dyDescent="0.25">
      <c r="A40" s="431">
        <v>2012</v>
      </c>
      <c r="B40" s="430">
        <f t="shared" si="2"/>
        <v>13</v>
      </c>
      <c r="C40" s="434"/>
      <c r="D40" s="434"/>
      <c r="E40" s="370">
        <f>'2012'!H26</f>
        <v>20.6</v>
      </c>
      <c r="F40" s="370">
        <f>'2012'!I26</f>
        <v>22.3</v>
      </c>
      <c r="G40" s="370">
        <f>'2012'!J26</f>
        <v>24.8</v>
      </c>
      <c r="H40" s="370">
        <f>'2012'!K26</f>
        <v>20.7</v>
      </c>
      <c r="I40" s="370"/>
      <c r="J40" s="370">
        <f t="shared" si="3"/>
        <v>22.1</v>
      </c>
      <c r="K40" s="370"/>
      <c r="L40" s="370"/>
      <c r="M40" s="370"/>
      <c r="N40" s="370"/>
      <c r="O40" s="370"/>
      <c r="P40" s="1"/>
      <c r="Q40" s="1"/>
    </row>
    <row r="41" spans="1:17" x14ac:dyDescent="0.25">
      <c r="A41" s="431">
        <v>2013</v>
      </c>
      <c r="B41" s="430">
        <f t="shared" si="2"/>
        <v>5</v>
      </c>
      <c r="C41" s="434"/>
      <c r="D41" s="434"/>
      <c r="E41" s="370">
        <f>'2013'!H26</f>
        <v>20.8</v>
      </c>
      <c r="F41" s="370">
        <f>'2013'!I26</f>
        <v>26.4</v>
      </c>
      <c r="G41" s="370">
        <f>'2013'!J26</f>
        <v>24.8</v>
      </c>
      <c r="H41" s="370">
        <f>'2013'!K26</f>
        <v>20.8</v>
      </c>
      <c r="I41" s="370"/>
      <c r="J41" s="370">
        <f t="shared" si="3"/>
        <v>23.2</v>
      </c>
      <c r="K41" s="370"/>
      <c r="L41" s="370"/>
      <c r="M41" s="370"/>
      <c r="N41" s="370"/>
      <c r="O41" s="370"/>
      <c r="P41" s="1"/>
      <c r="Q41" s="1"/>
    </row>
    <row r="42" spans="1:17" x14ac:dyDescent="0.25">
      <c r="A42" s="431">
        <v>2014</v>
      </c>
      <c r="B42" s="430">
        <f t="shared" si="2"/>
        <v>8</v>
      </c>
      <c r="C42" s="434"/>
      <c r="D42" s="434"/>
      <c r="E42" s="370">
        <v>22.1</v>
      </c>
      <c r="F42" s="370">
        <v>24.3</v>
      </c>
      <c r="G42" s="370">
        <v>21.3</v>
      </c>
      <c r="H42" s="370">
        <v>22.9</v>
      </c>
      <c r="I42" s="370"/>
      <c r="J42" s="370">
        <f t="shared" si="3"/>
        <v>22.65</v>
      </c>
      <c r="K42" s="370"/>
      <c r="L42" s="370"/>
      <c r="M42" s="370"/>
      <c r="N42" s="370"/>
      <c r="O42" s="370"/>
      <c r="P42" s="1"/>
      <c r="Q42" s="1"/>
    </row>
    <row r="43" spans="1:17" x14ac:dyDescent="0.25">
      <c r="A43" s="431">
        <v>2015</v>
      </c>
      <c r="B43" s="430">
        <f t="shared" si="2"/>
        <v>11</v>
      </c>
      <c r="C43" s="435"/>
      <c r="D43" s="435"/>
      <c r="E43" s="370">
        <v>22.5</v>
      </c>
      <c r="F43" s="370">
        <v>23.4</v>
      </c>
      <c r="G43" s="370">
        <v>24.4</v>
      </c>
      <c r="H43" s="370">
        <v>18.5</v>
      </c>
      <c r="I43" s="370"/>
      <c r="J43" s="370">
        <f t="shared" si="3"/>
        <v>22.2</v>
      </c>
      <c r="K43" s="370"/>
      <c r="L43" s="370"/>
      <c r="M43" s="370"/>
      <c r="N43" s="370"/>
      <c r="O43" s="370"/>
      <c r="P43" s="1"/>
      <c r="Q43" s="1"/>
    </row>
    <row r="44" spans="1:17" s="406" customFormat="1" x14ac:dyDescent="0.25">
      <c r="A44" s="461" t="s">
        <v>571</v>
      </c>
      <c r="B44" s="461"/>
      <c r="C44" s="462"/>
      <c r="D44" s="462"/>
      <c r="E44" s="463">
        <f>AVERAGE(E27:E41)</f>
        <v>21.806666666666668</v>
      </c>
      <c r="F44" s="463">
        <f>AVERAGE(F27:F41)</f>
        <v>23.675333333333334</v>
      </c>
      <c r="G44" s="463">
        <f>AVERAGE(G27:G41)</f>
        <v>23.854666666666667</v>
      </c>
      <c r="H44" s="463">
        <f>AVERAGE(H27:H41)</f>
        <v>20.990000000000006</v>
      </c>
      <c r="I44" s="463"/>
      <c r="J44" s="425">
        <f t="shared" ref="J44" si="4">AVERAGE(E44:H44)</f>
        <v>22.581666666666671</v>
      </c>
      <c r="K44" s="463"/>
      <c r="L44" s="463"/>
      <c r="M44" s="463"/>
      <c r="N44" s="463"/>
      <c r="O44" s="463"/>
    </row>
    <row r="45" spans="1:17" x14ac:dyDescent="0.25">
      <c r="C45" s="428"/>
      <c r="D45" s="428"/>
    </row>
    <row r="46" spans="1:17" x14ac:dyDescent="0.25">
      <c r="A46" s="428" t="s">
        <v>686</v>
      </c>
      <c r="B46" s="428"/>
      <c r="C46" s="428"/>
      <c r="D46" s="428"/>
      <c r="E46" s="424"/>
      <c r="F46" s="424"/>
      <c r="G46" s="424"/>
      <c r="H46" s="424"/>
      <c r="I46" s="424"/>
      <c r="J46" s="424"/>
      <c r="K46" s="424"/>
      <c r="L46" s="424"/>
      <c r="M46" s="424"/>
      <c r="N46" s="424"/>
      <c r="O46" s="424"/>
      <c r="P46" s="416"/>
      <c r="Q46" s="416"/>
    </row>
    <row r="47" spans="1:17" x14ac:dyDescent="0.25">
      <c r="A47" s="429" t="s">
        <v>86</v>
      </c>
      <c r="B47" s="429" t="s">
        <v>638</v>
      </c>
      <c r="C47" s="433"/>
      <c r="D47" s="433"/>
      <c r="E47" s="425" t="s">
        <v>7</v>
      </c>
      <c r="F47" s="425" t="s">
        <v>8</v>
      </c>
      <c r="G47" s="425" t="s">
        <v>9</v>
      </c>
      <c r="H47" s="425" t="s">
        <v>10</v>
      </c>
      <c r="I47" s="425"/>
      <c r="J47" s="425" t="s">
        <v>571</v>
      </c>
      <c r="K47" s="425"/>
      <c r="L47" s="425"/>
      <c r="M47" s="425"/>
      <c r="N47" s="425"/>
      <c r="O47" s="425"/>
      <c r="P47" s="405"/>
      <c r="Q47" s="405"/>
    </row>
    <row r="48" spans="1:17" x14ac:dyDescent="0.25">
      <c r="A48" s="429" t="s">
        <v>683</v>
      </c>
      <c r="B48" s="429"/>
      <c r="C48" s="433"/>
      <c r="D48" s="433"/>
      <c r="E48" s="425">
        <f>(E3+E26)/2</f>
        <v>14.850000000000001</v>
      </c>
      <c r="F48" s="425">
        <f t="shared" ref="F48:H48" si="5">(F3+F26)/2</f>
        <v>16.899999999999999</v>
      </c>
      <c r="G48" s="425">
        <f t="shared" si="5"/>
        <v>17.05</v>
      </c>
      <c r="H48" s="425">
        <f t="shared" si="5"/>
        <v>14.95</v>
      </c>
      <c r="I48" s="425"/>
      <c r="J48" s="426">
        <f>AVERAGE(E48:H48)</f>
        <v>15.9375</v>
      </c>
      <c r="K48" s="425"/>
      <c r="L48" s="425"/>
      <c r="M48" s="425"/>
      <c r="N48" s="425"/>
      <c r="O48" s="425"/>
      <c r="P48" s="405"/>
      <c r="Q48" s="405"/>
    </row>
    <row r="49" spans="1:17" x14ac:dyDescent="0.25">
      <c r="A49" s="431">
        <v>1999</v>
      </c>
      <c r="B49" s="430">
        <f>RANK(J49,J$49:J$65,0)</f>
        <v>10</v>
      </c>
      <c r="C49" s="434"/>
      <c r="D49" s="434"/>
      <c r="E49" s="426">
        <f t="shared" ref="E49:H49" si="6">(E4+E27)/2</f>
        <v>14.95</v>
      </c>
      <c r="F49" s="426">
        <f t="shared" si="6"/>
        <v>18.850000000000001</v>
      </c>
      <c r="G49" s="426">
        <f t="shared" si="6"/>
        <v>18.25</v>
      </c>
      <c r="H49" s="426">
        <f t="shared" si="6"/>
        <v>17.600000000000001</v>
      </c>
      <c r="I49" s="370"/>
      <c r="J49" s="370">
        <f>AVERAGE(E49:H49)</f>
        <v>17.412500000000001</v>
      </c>
      <c r="K49" s="370"/>
      <c r="L49" s="370"/>
      <c r="M49" s="370"/>
      <c r="N49" s="370"/>
      <c r="O49" s="370"/>
      <c r="P49" s="1"/>
      <c r="Q49" s="1"/>
    </row>
    <row r="50" spans="1:17" x14ac:dyDescent="0.25">
      <c r="A50" s="431">
        <v>2000</v>
      </c>
      <c r="B50" s="430">
        <f t="shared" ref="B50:B65" si="7">RANK(J50,J$49:J$65,0)</f>
        <v>9</v>
      </c>
      <c r="C50" s="434"/>
      <c r="D50" s="434"/>
      <c r="E50" s="426">
        <f t="shared" ref="E50:H50" si="8">(E5+E28)/2</f>
        <v>17.079999999999998</v>
      </c>
      <c r="F50" s="426">
        <f t="shared" si="8"/>
        <v>16.375</v>
      </c>
      <c r="G50" s="426">
        <f t="shared" si="8"/>
        <v>19.28</v>
      </c>
      <c r="H50" s="426">
        <f t="shared" si="8"/>
        <v>16.925000000000001</v>
      </c>
      <c r="I50" s="370"/>
      <c r="J50" s="370">
        <f t="shared" ref="J50:J63" si="9">AVERAGE(E50:H50)</f>
        <v>17.414999999999999</v>
      </c>
      <c r="K50" s="370"/>
      <c r="L50" s="370"/>
      <c r="M50" s="370"/>
      <c r="N50" s="370"/>
      <c r="O50" s="370"/>
      <c r="P50" s="1"/>
      <c r="Q50" s="1"/>
    </row>
    <row r="51" spans="1:17" x14ac:dyDescent="0.25">
      <c r="A51" s="431">
        <v>2001</v>
      </c>
      <c r="B51" s="430">
        <f t="shared" si="7"/>
        <v>12</v>
      </c>
      <c r="C51" s="434"/>
      <c r="D51" s="434"/>
      <c r="E51" s="426">
        <f t="shared" ref="E51:H51" si="10">(E6+E29)/2</f>
        <v>15.675000000000001</v>
      </c>
      <c r="F51" s="426">
        <f t="shared" si="10"/>
        <v>18.899999999999999</v>
      </c>
      <c r="G51" s="426">
        <f t="shared" si="10"/>
        <v>19.649999999999999</v>
      </c>
      <c r="H51" s="426">
        <f t="shared" si="10"/>
        <v>13.935</v>
      </c>
      <c r="I51" s="370"/>
      <c r="J51" s="370">
        <f t="shared" si="9"/>
        <v>17.04</v>
      </c>
      <c r="K51" s="370"/>
      <c r="L51" s="370"/>
      <c r="M51" s="370"/>
      <c r="N51" s="370"/>
      <c r="O51" s="370"/>
      <c r="P51" s="1"/>
      <c r="Q51" s="1"/>
    </row>
    <row r="52" spans="1:17" x14ac:dyDescent="0.25">
      <c r="A52" s="431">
        <v>2002</v>
      </c>
      <c r="B52" s="430">
        <f t="shared" si="7"/>
        <v>17</v>
      </c>
      <c r="C52" s="434"/>
      <c r="D52" s="434"/>
      <c r="E52" s="426">
        <f t="shared" ref="E52:H52" si="11">(E7+E30)/2</f>
        <v>15.45</v>
      </c>
      <c r="F52" s="426">
        <f t="shared" si="11"/>
        <v>16.95</v>
      </c>
      <c r="G52" s="426">
        <f t="shared" si="11"/>
        <v>18.149999999999999</v>
      </c>
      <c r="H52" s="426">
        <f t="shared" si="11"/>
        <v>14.04</v>
      </c>
      <c r="I52" s="370"/>
      <c r="J52" s="370">
        <f t="shared" si="9"/>
        <v>16.147500000000001</v>
      </c>
      <c r="K52" s="370"/>
      <c r="L52" s="370"/>
      <c r="M52" s="370"/>
      <c r="N52" s="370"/>
      <c r="O52" s="370"/>
      <c r="P52" s="1"/>
      <c r="Q52" s="1"/>
    </row>
    <row r="53" spans="1:17" x14ac:dyDescent="0.25">
      <c r="A53" s="431">
        <v>2003</v>
      </c>
      <c r="B53" s="430">
        <f t="shared" si="7"/>
        <v>3</v>
      </c>
      <c r="C53" s="434"/>
      <c r="D53" s="434"/>
      <c r="E53" s="426">
        <f t="shared" ref="E53:H53" si="12">(E8+E31)/2</f>
        <v>17.600000000000001</v>
      </c>
      <c r="F53" s="426">
        <f t="shared" si="12"/>
        <v>18.25</v>
      </c>
      <c r="G53" s="426">
        <f t="shared" si="12"/>
        <v>20.350000000000001</v>
      </c>
      <c r="H53" s="426">
        <f t="shared" si="12"/>
        <v>14.93</v>
      </c>
      <c r="I53" s="370"/>
      <c r="J53" s="370">
        <f t="shared" si="9"/>
        <v>17.782499999999999</v>
      </c>
      <c r="K53" s="370"/>
      <c r="L53" s="370"/>
      <c r="M53" s="370"/>
      <c r="N53" s="370"/>
      <c r="O53" s="370"/>
      <c r="P53" s="1"/>
      <c r="Q53" s="1"/>
    </row>
    <row r="54" spans="1:17" x14ac:dyDescent="0.25">
      <c r="A54" s="431">
        <v>2004</v>
      </c>
      <c r="B54" s="430">
        <f t="shared" si="7"/>
        <v>5</v>
      </c>
      <c r="C54" s="434"/>
      <c r="D54" s="434"/>
      <c r="E54" s="426">
        <f t="shared" ref="E54:H54" si="13">(E9+E32)/2</f>
        <v>16.600000000000001</v>
      </c>
      <c r="F54" s="426">
        <f t="shared" si="13"/>
        <v>17.649999999999999</v>
      </c>
      <c r="G54" s="426">
        <f t="shared" si="13"/>
        <v>19.5</v>
      </c>
      <c r="H54" s="426">
        <f t="shared" si="13"/>
        <v>16.850000000000001</v>
      </c>
      <c r="I54" s="370"/>
      <c r="J54" s="370">
        <f t="shared" si="9"/>
        <v>17.649999999999999</v>
      </c>
      <c r="K54" s="370"/>
      <c r="L54" s="370"/>
      <c r="M54" s="370"/>
      <c r="N54" s="370"/>
      <c r="O54" s="370"/>
      <c r="P54" s="1"/>
      <c r="Q54" s="1"/>
    </row>
    <row r="55" spans="1:17" x14ac:dyDescent="0.25">
      <c r="A55" s="431">
        <v>2005</v>
      </c>
      <c r="B55" s="430">
        <f t="shared" si="7"/>
        <v>6</v>
      </c>
      <c r="C55" s="434"/>
      <c r="D55" s="434"/>
      <c r="E55" s="426">
        <f t="shared" ref="E55:H55" si="14">(E10+E33)/2</f>
        <v>17.600000000000001</v>
      </c>
      <c r="F55" s="426">
        <f t="shared" si="14"/>
        <v>18.600000000000001</v>
      </c>
      <c r="G55" s="426">
        <f t="shared" si="14"/>
        <v>17.350000000000001</v>
      </c>
      <c r="H55" s="426">
        <f t="shared" si="14"/>
        <v>17</v>
      </c>
      <c r="I55" s="370"/>
      <c r="J55" s="370">
        <f t="shared" si="9"/>
        <v>17.637500000000003</v>
      </c>
      <c r="K55" s="370"/>
      <c r="L55" s="370"/>
      <c r="M55" s="370"/>
      <c r="N55" s="370"/>
      <c r="O55" s="370"/>
      <c r="P55" s="1"/>
      <c r="Q55" s="1"/>
    </row>
    <row r="56" spans="1:17" x14ac:dyDescent="0.25">
      <c r="A56" s="431">
        <v>2006</v>
      </c>
      <c r="B56" s="430">
        <f t="shared" si="7"/>
        <v>1</v>
      </c>
      <c r="C56" s="434"/>
      <c r="D56" s="434"/>
      <c r="E56" s="426">
        <f t="shared" ref="E56:H56" si="15">(E11+E34)/2</f>
        <v>17.05</v>
      </c>
      <c r="F56" s="426">
        <f t="shared" si="15"/>
        <v>22.1</v>
      </c>
      <c r="G56" s="426">
        <f t="shared" si="15"/>
        <v>17.350000000000001</v>
      </c>
      <c r="H56" s="426">
        <f t="shared" si="15"/>
        <v>18.850000000000001</v>
      </c>
      <c r="I56" s="370"/>
      <c r="J56" s="370">
        <f t="shared" si="9"/>
        <v>18.837500000000002</v>
      </c>
      <c r="K56" s="370"/>
      <c r="L56" s="370"/>
      <c r="M56" s="370"/>
      <c r="N56" s="370"/>
      <c r="O56" s="370"/>
      <c r="P56" s="1"/>
      <c r="Q56" s="1"/>
    </row>
    <row r="57" spans="1:17" x14ac:dyDescent="0.25">
      <c r="A57" s="431">
        <v>2007</v>
      </c>
      <c r="B57" s="430">
        <f t="shared" si="7"/>
        <v>15</v>
      </c>
      <c r="C57" s="434"/>
      <c r="D57" s="434"/>
      <c r="E57" s="426">
        <f t="shared" ref="E57:H57" si="16">(E12+E35)/2</f>
        <v>17.3</v>
      </c>
      <c r="F57" s="426">
        <f t="shared" si="16"/>
        <v>17.55</v>
      </c>
      <c r="G57" s="426">
        <f t="shared" si="16"/>
        <v>17.399999999999999</v>
      </c>
      <c r="H57" s="426">
        <f t="shared" si="16"/>
        <v>15.05</v>
      </c>
      <c r="I57" s="370"/>
      <c r="J57" s="370">
        <f t="shared" si="9"/>
        <v>16.824999999999999</v>
      </c>
      <c r="K57" s="370"/>
      <c r="L57" s="370"/>
      <c r="M57" s="370"/>
      <c r="N57" s="370"/>
      <c r="O57" s="370"/>
      <c r="P57" s="1"/>
      <c r="Q57" s="1"/>
    </row>
    <row r="58" spans="1:17" x14ac:dyDescent="0.25">
      <c r="A58" s="431">
        <v>2008</v>
      </c>
      <c r="B58" s="430">
        <f t="shared" si="7"/>
        <v>16</v>
      </c>
      <c r="C58" s="434"/>
      <c r="D58" s="434"/>
      <c r="E58" s="426">
        <f t="shared" ref="E58:H58" si="17">(E13+E36)/2</f>
        <v>16.2</v>
      </c>
      <c r="F58" s="426">
        <f t="shared" si="17"/>
        <v>18.05</v>
      </c>
      <c r="G58" s="426">
        <f t="shared" si="17"/>
        <v>18.100000000000001</v>
      </c>
      <c r="H58" s="426">
        <f t="shared" si="17"/>
        <v>14.260000000000002</v>
      </c>
      <c r="I58" s="370"/>
      <c r="J58" s="370">
        <f t="shared" si="9"/>
        <v>16.6525</v>
      </c>
      <c r="K58" s="370"/>
      <c r="L58" s="370"/>
      <c r="M58" s="370"/>
      <c r="N58" s="370"/>
      <c r="O58" s="370"/>
      <c r="P58" s="1"/>
      <c r="Q58" s="1"/>
    </row>
    <row r="59" spans="1:17" x14ac:dyDescent="0.25">
      <c r="A59" s="431">
        <v>2009</v>
      </c>
      <c r="B59" s="430">
        <f t="shared" si="7"/>
        <v>2</v>
      </c>
      <c r="C59" s="434"/>
      <c r="D59" s="434"/>
      <c r="E59" s="426">
        <f t="shared" ref="E59:H59" si="18">(E14+E37)/2</f>
        <v>16.700000000000003</v>
      </c>
      <c r="F59" s="426">
        <f t="shared" si="18"/>
        <v>18.704999999999998</v>
      </c>
      <c r="G59" s="426">
        <f t="shared" si="18"/>
        <v>19.7</v>
      </c>
      <c r="H59" s="426">
        <f t="shared" si="18"/>
        <v>16.399999999999999</v>
      </c>
      <c r="I59" s="370"/>
      <c r="J59" s="370">
        <f t="shared" si="9"/>
        <v>17.876249999999999</v>
      </c>
      <c r="K59" s="370"/>
      <c r="L59" s="370"/>
      <c r="M59" s="370"/>
      <c r="N59" s="370"/>
      <c r="O59" s="370"/>
      <c r="P59" s="1"/>
      <c r="Q59" s="1"/>
    </row>
    <row r="60" spans="1:17" x14ac:dyDescent="0.25">
      <c r="A60" s="431">
        <v>2010</v>
      </c>
      <c r="B60" s="430">
        <f t="shared" si="7"/>
        <v>8</v>
      </c>
      <c r="C60" s="434"/>
      <c r="D60" s="434"/>
      <c r="E60" s="426">
        <f t="shared" ref="E60:H60" si="19">(E15+E38)/2</f>
        <v>17.25</v>
      </c>
      <c r="F60" s="426">
        <f t="shared" si="19"/>
        <v>20.100000000000001</v>
      </c>
      <c r="G60" s="426">
        <f t="shared" si="19"/>
        <v>17.399999999999999</v>
      </c>
      <c r="H60" s="426">
        <f t="shared" si="19"/>
        <v>14.995000000000001</v>
      </c>
      <c r="I60" s="370"/>
      <c r="J60" s="370">
        <f t="shared" si="9"/>
        <v>17.436250000000001</v>
      </c>
      <c r="K60" s="370"/>
      <c r="L60" s="370"/>
      <c r="M60" s="370"/>
      <c r="N60" s="370"/>
      <c r="O60" s="370"/>
      <c r="P60" s="1"/>
      <c r="Q60" s="1"/>
    </row>
    <row r="61" spans="1:17" x14ac:dyDescent="0.25">
      <c r="A61" s="431">
        <v>2011</v>
      </c>
      <c r="B61" s="430">
        <f t="shared" si="7"/>
        <v>11</v>
      </c>
      <c r="C61" s="434"/>
      <c r="D61" s="434"/>
      <c r="E61" s="426">
        <f t="shared" ref="E61:H61" si="20">(E16+E39)/2</f>
        <v>16.850000000000001</v>
      </c>
      <c r="F61" s="426">
        <f t="shared" si="20"/>
        <v>16.8</v>
      </c>
      <c r="G61" s="426">
        <f t="shared" si="20"/>
        <v>17.850000000000001</v>
      </c>
      <c r="H61" s="426">
        <f t="shared" si="20"/>
        <v>17.200000000000003</v>
      </c>
      <c r="I61" s="370"/>
      <c r="J61" s="370">
        <f t="shared" si="9"/>
        <v>17.175000000000004</v>
      </c>
      <c r="K61" s="370"/>
      <c r="L61" s="370"/>
      <c r="M61" s="370"/>
      <c r="N61" s="370"/>
      <c r="O61" s="370"/>
      <c r="P61" s="1"/>
      <c r="Q61" s="1"/>
    </row>
    <row r="62" spans="1:17" x14ac:dyDescent="0.25">
      <c r="A62" s="431">
        <v>2012</v>
      </c>
      <c r="B62" s="430">
        <f t="shared" si="7"/>
        <v>13</v>
      </c>
      <c r="C62" s="434"/>
      <c r="D62" s="434"/>
      <c r="E62" s="426">
        <f t="shared" ref="E62:H62" si="21">(E17+E40)/2</f>
        <v>16.100000000000001</v>
      </c>
      <c r="F62" s="426">
        <f t="shared" si="21"/>
        <v>17.5</v>
      </c>
      <c r="G62" s="426">
        <f t="shared" si="21"/>
        <v>19.3</v>
      </c>
      <c r="H62" s="426">
        <f t="shared" si="21"/>
        <v>15.07</v>
      </c>
      <c r="I62" s="370"/>
      <c r="J62" s="370">
        <f t="shared" si="9"/>
        <v>16.9925</v>
      </c>
      <c r="K62" s="370"/>
      <c r="L62" s="370"/>
      <c r="M62" s="370"/>
      <c r="N62" s="370"/>
      <c r="O62" s="370"/>
      <c r="P62" s="1"/>
      <c r="Q62" s="1"/>
    </row>
    <row r="63" spans="1:17" x14ac:dyDescent="0.25">
      <c r="A63" s="431">
        <v>2013</v>
      </c>
      <c r="B63" s="430">
        <f t="shared" si="7"/>
        <v>4</v>
      </c>
      <c r="C63" s="434"/>
      <c r="D63" s="434"/>
      <c r="E63" s="426">
        <f t="shared" ref="E63:H65" si="22">(E18+E41)/2</f>
        <v>16</v>
      </c>
      <c r="F63" s="426">
        <f t="shared" si="22"/>
        <v>20.149999999999999</v>
      </c>
      <c r="G63" s="426">
        <f t="shared" si="22"/>
        <v>19</v>
      </c>
      <c r="H63" s="426">
        <f t="shared" si="22"/>
        <v>15.850000000000001</v>
      </c>
      <c r="I63" s="370"/>
      <c r="J63" s="370">
        <f t="shared" si="9"/>
        <v>17.75</v>
      </c>
      <c r="K63" s="370"/>
      <c r="L63" s="370"/>
      <c r="M63" s="370"/>
      <c r="N63" s="370"/>
      <c r="O63" s="370"/>
      <c r="P63" s="1"/>
      <c r="Q63" s="1"/>
    </row>
    <row r="64" spans="1:17" x14ac:dyDescent="0.25">
      <c r="A64" s="431">
        <v>2014</v>
      </c>
      <c r="B64" s="430">
        <f t="shared" si="7"/>
        <v>7</v>
      </c>
      <c r="C64" s="434"/>
      <c r="D64" s="434"/>
      <c r="E64" s="426">
        <f t="shared" si="22"/>
        <v>16.350000000000001</v>
      </c>
      <c r="F64" s="426">
        <f t="shared" si="22"/>
        <v>19.149999999999999</v>
      </c>
      <c r="G64" s="426">
        <f t="shared" si="22"/>
        <v>16.95</v>
      </c>
      <c r="H64" s="426">
        <f t="shared" si="22"/>
        <v>17.350000000000001</v>
      </c>
      <c r="I64" s="370"/>
      <c r="J64" s="370">
        <f t="shared" ref="J64:J65" si="23">AVERAGE(E64:H64)</f>
        <v>17.450000000000003</v>
      </c>
      <c r="K64" s="370"/>
      <c r="L64" s="370"/>
      <c r="M64" s="370"/>
      <c r="N64" s="370"/>
      <c r="O64" s="370"/>
      <c r="P64" s="1"/>
      <c r="Q64" s="1"/>
    </row>
    <row r="65" spans="1:17" x14ac:dyDescent="0.25">
      <c r="A65" s="431">
        <v>2015</v>
      </c>
      <c r="B65" s="430">
        <f t="shared" si="7"/>
        <v>14</v>
      </c>
      <c r="C65" s="435"/>
      <c r="D65" s="435"/>
      <c r="E65" s="426">
        <f t="shared" si="22"/>
        <v>16.399999999999999</v>
      </c>
      <c r="F65" s="426">
        <f t="shared" si="22"/>
        <v>18.45</v>
      </c>
      <c r="G65" s="426">
        <f t="shared" si="22"/>
        <v>18.899999999999999</v>
      </c>
      <c r="H65" s="426">
        <f t="shared" si="22"/>
        <v>13.870000000000001</v>
      </c>
      <c r="I65" s="370"/>
      <c r="J65" s="370">
        <f t="shared" si="23"/>
        <v>16.904999999999998</v>
      </c>
      <c r="K65" s="370"/>
      <c r="L65" s="370"/>
      <c r="M65" s="370"/>
      <c r="N65" s="370"/>
      <c r="O65" s="370"/>
      <c r="P65" s="1"/>
      <c r="Q65" s="1"/>
    </row>
    <row r="66" spans="1:17" s="406" customFormat="1" x14ac:dyDescent="0.25">
      <c r="A66" s="461" t="s">
        <v>571</v>
      </c>
      <c r="B66" s="461"/>
      <c r="C66" s="462"/>
      <c r="D66" s="462"/>
      <c r="E66" s="463">
        <f>AVERAGE(E49:E63)</f>
        <v>16.560333333333332</v>
      </c>
      <c r="F66" s="463">
        <f>AVERAGE(F49:F63)</f>
        <v>18.435333333333332</v>
      </c>
      <c r="G66" s="463">
        <f>AVERAGE(G49:G63)</f>
        <v>18.575333333333333</v>
      </c>
      <c r="H66" s="463">
        <f>AVERAGE(H49:H63)</f>
        <v>15.930333333333333</v>
      </c>
      <c r="I66" s="463"/>
      <c r="J66" s="425">
        <f t="shared" ref="J66" si="24">AVERAGE(E66:H66)</f>
        <v>17.375333333333334</v>
      </c>
      <c r="K66" s="463"/>
      <c r="L66" s="463"/>
      <c r="M66" s="463"/>
      <c r="N66" s="463"/>
      <c r="O66" s="463"/>
    </row>
    <row r="67" spans="1:17" x14ac:dyDescent="0.25">
      <c r="C67" s="428"/>
      <c r="D67" s="428"/>
    </row>
    <row r="68" spans="1:17" x14ac:dyDescent="0.25">
      <c r="A68" s="428" t="s">
        <v>687</v>
      </c>
      <c r="B68" s="428"/>
      <c r="C68" s="428"/>
      <c r="D68" s="428"/>
      <c r="E68" s="424"/>
      <c r="F68" s="424"/>
      <c r="G68" s="424"/>
      <c r="H68" s="424"/>
      <c r="I68" s="424"/>
      <c r="J68" s="424"/>
      <c r="K68" s="424"/>
      <c r="L68" s="424"/>
      <c r="M68" s="424"/>
      <c r="N68" s="424"/>
      <c r="O68" s="424"/>
      <c r="P68" s="416"/>
      <c r="Q68" s="416"/>
    </row>
    <row r="69" spans="1:17" x14ac:dyDescent="0.25">
      <c r="A69" s="429" t="s">
        <v>86</v>
      </c>
      <c r="B69" s="429" t="s">
        <v>638</v>
      </c>
      <c r="C69" s="429" t="s">
        <v>5</v>
      </c>
      <c r="D69" s="429" t="s">
        <v>6</v>
      </c>
      <c r="E69" s="425" t="s">
        <v>7</v>
      </c>
      <c r="F69" s="425" t="s">
        <v>8</v>
      </c>
      <c r="G69" s="425" t="s">
        <v>9</v>
      </c>
      <c r="H69" s="425" t="s">
        <v>10</v>
      </c>
      <c r="I69" s="425" t="s">
        <v>11</v>
      </c>
      <c r="J69" s="425" t="s">
        <v>680</v>
      </c>
      <c r="K69" s="441" t="s">
        <v>718</v>
      </c>
      <c r="L69" s="425" t="s">
        <v>717</v>
      </c>
      <c r="M69" s="441" t="s">
        <v>719</v>
      </c>
      <c r="N69" s="425" t="s">
        <v>717</v>
      </c>
      <c r="O69" s="425"/>
      <c r="P69" s="405"/>
      <c r="Q69" s="405"/>
    </row>
    <row r="70" spans="1:17" x14ac:dyDescent="0.25">
      <c r="A70" s="429" t="s">
        <v>683</v>
      </c>
      <c r="B70" s="429"/>
      <c r="C70" s="429">
        <v>0</v>
      </c>
      <c r="D70" s="429">
        <v>1.25</v>
      </c>
      <c r="E70" s="425">
        <v>3</v>
      </c>
      <c r="F70" s="425">
        <v>5.5</v>
      </c>
      <c r="G70" s="425">
        <v>8.25</v>
      </c>
      <c r="H70" s="425">
        <v>4.75</v>
      </c>
      <c r="I70" s="425">
        <v>0</v>
      </c>
      <c r="J70" s="426">
        <f>SUM(C70:I70)</f>
        <v>22.75</v>
      </c>
      <c r="K70" s="442"/>
      <c r="L70" s="429"/>
      <c r="M70" s="442"/>
      <c r="N70" s="444"/>
      <c r="O70" s="425"/>
      <c r="P70" s="405"/>
      <c r="Q70" s="405"/>
    </row>
    <row r="71" spans="1:17" s="423" customFormat="1" x14ac:dyDescent="0.25">
      <c r="A71" s="430">
        <v>2001</v>
      </c>
      <c r="B71" s="430">
        <f>RANK(J71,J$71:J$85,0)</f>
        <v>6</v>
      </c>
      <c r="C71" s="430">
        <f>'2001'!F31</f>
        <v>0</v>
      </c>
      <c r="D71" s="430">
        <f>'2001'!G31</f>
        <v>7</v>
      </c>
      <c r="E71" s="426">
        <f>'2001'!H31</f>
        <v>6</v>
      </c>
      <c r="F71" s="426">
        <f>'2001'!I31</f>
        <v>12</v>
      </c>
      <c r="G71" s="426">
        <f>'2001'!J31</f>
        <v>13</v>
      </c>
      <c r="H71" s="426">
        <f>'2001'!K31</f>
        <v>0</v>
      </c>
      <c r="I71" s="426">
        <f>'2001'!L31</f>
        <v>1</v>
      </c>
      <c r="J71" s="426">
        <f t="shared" ref="J71:J86" si="25">SUM(C71:I71)</f>
        <v>39</v>
      </c>
      <c r="K71" s="443"/>
      <c r="L71" s="430"/>
      <c r="M71" s="443"/>
      <c r="N71" s="445"/>
      <c r="O71" s="426"/>
      <c r="P71" s="422"/>
      <c r="Q71" s="422"/>
    </row>
    <row r="72" spans="1:17" s="423" customFormat="1" x14ac:dyDescent="0.25">
      <c r="A72" s="430">
        <v>2002</v>
      </c>
      <c r="B72" s="430">
        <f t="shared" ref="B72:B85" si="26">RANK(J72,J$71:J$85,0)</f>
        <v>14</v>
      </c>
      <c r="C72" s="430">
        <f>'2002'!F41</f>
        <v>0</v>
      </c>
      <c r="D72" s="430">
        <f>'2002'!G41</f>
        <v>2</v>
      </c>
      <c r="E72" s="426">
        <f>'2002'!H41</f>
        <v>3</v>
      </c>
      <c r="F72" s="426">
        <f>'2002'!I41</f>
        <v>7</v>
      </c>
      <c r="G72" s="426">
        <f>'2002'!J41</f>
        <v>9</v>
      </c>
      <c r="H72" s="426">
        <f>'2002'!K41</f>
        <v>0</v>
      </c>
      <c r="I72" s="426">
        <f>'2002'!L41</f>
        <v>0</v>
      </c>
      <c r="J72" s="426">
        <f t="shared" si="25"/>
        <v>21</v>
      </c>
      <c r="K72" s="443"/>
      <c r="L72" s="430"/>
      <c r="M72" s="443"/>
      <c r="N72" s="445"/>
      <c r="O72" s="426"/>
      <c r="P72" s="422"/>
      <c r="Q72" s="422"/>
    </row>
    <row r="73" spans="1:17" s="423" customFormat="1" x14ac:dyDescent="0.25">
      <c r="A73" s="430">
        <v>2003</v>
      </c>
      <c r="B73" s="430">
        <f t="shared" si="26"/>
        <v>4</v>
      </c>
      <c r="C73" s="430">
        <f>'2003'!F112</f>
        <v>0</v>
      </c>
      <c r="D73" s="430">
        <f>'2003'!G112</f>
        <v>4</v>
      </c>
      <c r="E73" s="426">
        <f>'2003'!H112</f>
        <v>4</v>
      </c>
      <c r="F73" s="426">
        <f>'2003'!I112</f>
        <v>9</v>
      </c>
      <c r="G73" s="426">
        <f>'2003'!J112</f>
        <v>16</v>
      </c>
      <c r="H73" s="426">
        <f>'2003'!K112</f>
        <v>8</v>
      </c>
      <c r="I73" s="426">
        <f>'2003'!L112</f>
        <v>0</v>
      </c>
      <c r="J73" s="426">
        <f t="shared" si="25"/>
        <v>41</v>
      </c>
      <c r="K73" s="443">
        <v>41398</v>
      </c>
      <c r="L73" s="430">
        <v>124</v>
      </c>
      <c r="M73" s="443">
        <v>41539</v>
      </c>
      <c r="N73" s="445">
        <v>265</v>
      </c>
      <c r="O73" s="426"/>
      <c r="P73" s="422"/>
      <c r="Q73" s="422"/>
    </row>
    <row r="74" spans="1:17" s="423" customFormat="1" x14ac:dyDescent="0.25">
      <c r="A74" s="430">
        <v>2004</v>
      </c>
      <c r="B74" s="430">
        <f t="shared" si="26"/>
        <v>9</v>
      </c>
      <c r="C74" s="430">
        <f>'2004'!F125</f>
        <v>0</v>
      </c>
      <c r="D74" s="430">
        <f>'2004'!G125</f>
        <v>2</v>
      </c>
      <c r="E74" s="426">
        <f>'2004'!H125</f>
        <v>4</v>
      </c>
      <c r="F74" s="426">
        <f>'2004'!I125</f>
        <v>9</v>
      </c>
      <c r="G74" s="426">
        <f>'2004'!J125</f>
        <v>11</v>
      </c>
      <c r="H74" s="426">
        <f>'2004'!K125</f>
        <v>8</v>
      </c>
      <c r="I74" s="426">
        <f>'2004'!L125</f>
        <v>0</v>
      </c>
      <c r="J74" s="426">
        <f t="shared" si="25"/>
        <v>34</v>
      </c>
      <c r="K74" s="443">
        <v>41411</v>
      </c>
      <c r="L74" s="430">
        <v>137</v>
      </c>
      <c r="M74" s="443">
        <v>41527</v>
      </c>
      <c r="N74" s="445">
        <v>254</v>
      </c>
      <c r="O74" s="426"/>
      <c r="P74" s="422"/>
      <c r="Q74" s="422"/>
    </row>
    <row r="75" spans="1:17" s="423" customFormat="1" x14ac:dyDescent="0.25">
      <c r="A75" s="430">
        <v>2005</v>
      </c>
      <c r="B75" s="430">
        <f t="shared" si="26"/>
        <v>7</v>
      </c>
      <c r="C75" s="430">
        <f>'2005'!F125</f>
        <v>0</v>
      </c>
      <c r="D75" s="430">
        <f>'2005'!G125</f>
        <v>4</v>
      </c>
      <c r="E75" s="426">
        <f>'2005'!H125</f>
        <v>11</v>
      </c>
      <c r="F75" s="426">
        <f>'2005'!I125</f>
        <v>10</v>
      </c>
      <c r="G75" s="426">
        <f>'2005'!J125</f>
        <v>7</v>
      </c>
      <c r="H75" s="426">
        <f>'2005'!K125</f>
        <v>5</v>
      </c>
      <c r="I75" s="426">
        <f>'2005'!L125</f>
        <v>0</v>
      </c>
      <c r="J75" s="426">
        <f t="shared" si="25"/>
        <v>37</v>
      </c>
      <c r="K75" s="443">
        <v>41395</v>
      </c>
      <c r="L75" s="430">
        <v>121</v>
      </c>
      <c r="M75" s="443">
        <v>41526</v>
      </c>
      <c r="N75" s="445">
        <v>252</v>
      </c>
      <c r="O75" s="426"/>
      <c r="P75" s="422"/>
      <c r="Q75" s="422"/>
    </row>
    <row r="76" spans="1:17" s="423" customFormat="1" x14ac:dyDescent="0.25">
      <c r="A76" s="430">
        <v>2006</v>
      </c>
      <c r="B76" s="430">
        <f t="shared" si="26"/>
        <v>1</v>
      </c>
      <c r="C76" s="430">
        <f>'2006'!F125</f>
        <v>0</v>
      </c>
      <c r="D76" s="430">
        <f>'2006'!G125</f>
        <v>0</v>
      </c>
      <c r="E76" s="426">
        <f>'2006'!H125</f>
        <v>10</v>
      </c>
      <c r="F76" s="426">
        <f>'2006'!I125</f>
        <v>26</v>
      </c>
      <c r="G76" s="426">
        <f>'2006'!J125</f>
        <v>2</v>
      </c>
      <c r="H76" s="426">
        <f>'2006'!K125</f>
        <v>9</v>
      </c>
      <c r="I76" s="426">
        <f>'2006'!L125</f>
        <v>0</v>
      </c>
      <c r="J76" s="426">
        <f t="shared" si="25"/>
        <v>47</v>
      </c>
      <c r="K76" s="443">
        <v>41433</v>
      </c>
      <c r="L76" s="430">
        <v>159</v>
      </c>
      <c r="M76" s="443">
        <v>41538</v>
      </c>
      <c r="N76" s="445">
        <v>264</v>
      </c>
      <c r="O76" s="426"/>
      <c r="P76" s="422"/>
      <c r="Q76" s="422"/>
    </row>
    <row r="77" spans="1:17" s="423" customFormat="1" x14ac:dyDescent="0.25">
      <c r="A77" s="430">
        <v>2007</v>
      </c>
      <c r="B77" s="430">
        <f t="shared" si="26"/>
        <v>15</v>
      </c>
      <c r="C77" s="430">
        <f>'2007'!F125</f>
        <v>4</v>
      </c>
      <c r="D77" s="430">
        <f>'2007'!G125</f>
        <v>2</v>
      </c>
      <c r="E77" s="426">
        <f>'2007'!H125</f>
        <v>2</v>
      </c>
      <c r="F77" s="426">
        <f>'2007'!I125</f>
        <v>4</v>
      </c>
      <c r="G77" s="426">
        <f>'2007'!J125</f>
        <v>3</v>
      </c>
      <c r="H77" s="426">
        <f>'2007'!K125</f>
        <v>0</v>
      </c>
      <c r="I77" s="426">
        <f>'2007'!L125</f>
        <v>0</v>
      </c>
      <c r="J77" s="426">
        <f t="shared" si="25"/>
        <v>15</v>
      </c>
      <c r="K77" s="443">
        <v>41378</v>
      </c>
      <c r="L77" s="430">
        <v>104</v>
      </c>
      <c r="M77" s="443">
        <v>41491</v>
      </c>
      <c r="N77" s="445">
        <v>217</v>
      </c>
      <c r="O77" s="426"/>
      <c r="P77" s="422"/>
      <c r="Q77" s="422"/>
    </row>
    <row r="78" spans="1:17" s="423" customFormat="1" x14ac:dyDescent="0.25">
      <c r="A78" s="430">
        <v>2008</v>
      </c>
      <c r="B78" s="430">
        <f t="shared" si="26"/>
        <v>13</v>
      </c>
      <c r="C78" s="430">
        <f>'2008'!F125</f>
        <v>0</v>
      </c>
      <c r="D78" s="430">
        <f>'2008'!G125</f>
        <v>7</v>
      </c>
      <c r="E78" s="426">
        <f>'2008'!H125</f>
        <v>3</v>
      </c>
      <c r="F78" s="426">
        <f>'2008'!I125</f>
        <v>8</v>
      </c>
      <c r="G78" s="426">
        <f>'2008'!J125</f>
        <v>4</v>
      </c>
      <c r="H78" s="426">
        <f>'2008'!K125</f>
        <v>2</v>
      </c>
      <c r="I78" s="426">
        <f>'2008'!L125</f>
        <v>0</v>
      </c>
      <c r="J78" s="426">
        <f t="shared" si="25"/>
        <v>24</v>
      </c>
      <c r="K78" s="443">
        <v>41402</v>
      </c>
      <c r="L78" s="430">
        <v>129</v>
      </c>
      <c r="M78" s="443">
        <v>41528</v>
      </c>
      <c r="N78" s="445">
        <v>255</v>
      </c>
      <c r="O78" s="426"/>
      <c r="P78" s="422"/>
      <c r="Q78" s="422"/>
    </row>
    <row r="79" spans="1:17" s="423" customFormat="1" x14ac:dyDescent="0.25">
      <c r="A79" s="430">
        <v>2009</v>
      </c>
      <c r="B79" s="430">
        <f t="shared" si="26"/>
        <v>3</v>
      </c>
      <c r="C79" s="430">
        <f>'2009'!F125</f>
        <v>0</v>
      </c>
      <c r="D79" s="430">
        <f>'2009'!G125</f>
        <v>3</v>
      </c>
      <c r="E79" s="426">
        <f>'2009'!H125</f>
        <v>8</v>
      </c>
      <c r="F79" s="426">
        <f>'2009'!I125</f>
        <v>12</v>
      </c>
      <c r="G79" s="426">
        <f>'2009'!J125</f>
        <v>16</v>
      </c>
      <c r="H79" s="426">
        <f>'2009'!K125</f>
        <v>3</v>
      </c>
      <c r="I79" s="426">
        <f>'2009'!L125</f>
        <v>0</v>
      </c>
      <c r="J79" s="426">
        <f t="shared" si="25"/>
        <v>42</v>
      </c>
      <c r="K79" s="443">
        <v>41418</v>
      </c>
      <c r="L79" s="430">
        <v>144</v>
      </c>
      <c r="M79" s="443">
        <v>41536</v>
      </c>
      <c r="N79" s="445">
        <v>262</v>
      </c>
      <c r="O79" s="426"/>
      <c r="P79" s="422"/>
      <c r="Q79" s="422"/>
    </row>
    <row r="80" spans="1:17" s="423" customFormat="1" x14ac:dyDescent="0.25">
      <c r="A80" s="430">
        <v>2010</v>
      </c>
      <c r="B80" s="430">
        <f t="shared" si="26"/>
        <v>8</v>
      </c>
      <c r="C80" s="430">
        <f>'2010'!F125</f>
        <v>1</v>
      </c>
      <c r="D80" s="430">
        <f>'2010'!G125</f>
        <v>3</v>
      </c>
      <c r="E80" s="426">
        <f>'2010'!H125</f>
        <v>11</v>
      </c>
      <c r="F80" s="426">
        <f>'2010'!I125</f>
        <v>15</v>
      </c>
      <c r="G80" s="426">
        <f>'2010'!J125</f>
        <v>5</v>
      </c>
      <c r="H80" s="426">
        <f>'2010'!K125</f>
        <v>1</v>
      </c>
      <c r="I80" s="426">
        <f>'2010'!L125</f>
        <v>0</v>
      </c>
      <c r="J80" s="426">
        <f t="shared" si="25"/>
        <v>36</v>
      </c>
      <c r="K80" s="443">
        <v>41393</v>
      </c>
      <c r="L80" s="430">
        <v>119</v>
      </c>
      <c r="M80" s="443">
        <v>41539</v>
      </c>
      <c r="N80" s="445">
        <v>265</v>
      </c>
      <c r="O80" s="426"/>
      <c r="P80" s="422"/>
      <c r="Q80" s="422"/>
    </row>
    <row r="81" spans="1:17" s="423" customFormat="1" x14ac:dyDescent="0.25">
      <c r="A81" s="430">
        <v>2011</v>
      </c>
      <c r="B81" s="430">
        <f t="shared" si="26"/>
        <v>5</v>
      </c>
      <c r="C81" s="430">
        <f>'2011'!F125</f>
        <v>6</v>
      </c>
      <c r="D81" s="430">
        <f>'2011'!G125</f>
        <v>4</v>
      </c>
      <c r="E81" s="426">
        <f>'2011'!H125</f>
        <v>6</v>
      </c>
      <c r="F81" s="426">
        <f>'2011'!I125</f>
        <v>4</v>
      </c>
      <c r="G81" s="426">
        <f>'2011'!J125</f>
        <v>10</v>
      </c>
      <c r="H81" s="426">
        <f>'2011'!K125</f>
        <v>7</v>
      </c>
      <c r="I81" s="426">
        <f>'2011'!L125</f>
        <v>3</v>
      </c>
      <c r="J81" s="426">
        <f t="shared" si="25"/>
        <v>40</v>
      </c>
      <c r="K81" s="443">
        <v>41383</v>
      </c>
      <c r="L81" s="430">
        <v>109</v>
      </c>
      <c r="M81" s="443">
        <v>41550</v>
      </c>
      <c r="N81" s="445">
        <v>276</v>
      </c>
      <c r="O81" s="426"/>
      <c r="P81" s="422"/>
      <c r="Q81" s="422"/>
    </row>
    <row r="82" spans="1:17" s="423" customFormat="1" x14ac:dyDescent="0.25">
      <c r="A82" s="430">
        <v>2012</v>
      </c>
      <c r="B82" s="430">
        <f t="shared" si="26"/>
        <v>11</v>
      </c>
      <c r="C82" s="430">
        <f>'2012'!F125</f>
        <v>0</v>
      </c>
      <c r="D82" s="430">
        <f>'2012'!G125</f>
        <v>4</v>
      </c>
      <c r="E82" s="426">
        <f>'2012'!H125</f>
        <v>2</v>
      </c>
      <c r="F82" s="426">
        <f>'2012'!I125</f>
        <v>6</v>
      </c>
      <c r="G82" s="426">
        <f>'2012'!J125</f>
        <v>14</v>
      </c>
      <c r="H82" s="426">
        <f>'2012'!K125</f>
        <v>3</v>
      </c>
      <c r="I82" s="426">
        <f>'2012'!L125</f>
        <v>0</v>
      </c>
      <c r="J82" s="426">
        <f t="shared" si="25"/>
        <v>29</v>
      </c>
      <c r="K82" s="443">
        <v>41418</v>
      </c>
      <c r="L82" s="430">
        <v>145</v>
      </c>
      <c r="M82" s="443">
        <v>41527</v>
      </c>
      <c r="N82" s="445">
        <v>254</v>
      </c>
      <c r="O82" s="426"/>
      <c r="P82" s="422"/>
      <c r="Q82" s="422"/>
    </row>
    <row r="83" spans="1:17" s="423" customFormat="1" x14ac:dyDescent="0.25">
      <c r="A83" s="430">
        <v>2013</v>
      </c>
      <c r="B83" s="430">
        <f t="shared" si="26"/>
        <v>2</v>
      </c>
      <c r="C83" s="430">
        <f>'2013'!F125</f>
        <v>1</v>
      </c>
      <c r="D83" s="430">
        <f>'2013'!G125</f>
        <v>0</v>
      </c>
      <c r="E83" s="426">
        <f>'2013'!H125</f>
        <v>3</v>
      </c>
      <c r="F83" s="426">
        <f>'2013'!I125</f>
        <v>23</v>
      </c>
      <c r="G83" s="426">
        <f>'2013'!J125</f>
        <v>13</v>
      </c>
      <c r="H83" s="426">
        <f>'2013'!K125</f>
        <v>3</v>
      </c>
      <c r="I83" s="426">
        <f>'2013'!L125</f>
        <v>0</v>
      </c>
      <c r="J83" s="426">
        <f t="shared" si="25"/>
        <v>43</v>
      </c>
      <c r="K83" s="443">
        <v>41385</v>
      </c>
      <c r="L83" s="430">
        <v>111</v>
      </c>
      <c r="M83" s="446" t="s">
        <v>725</v>
      </c>
      <c r="N83" s="447">
        <v>249</v>
      </c>
      <c r="O83" s="426"/>
      <c r="P83" s="422"/>
      <c r="Q83" s="422"/>
    </row>
    <row r="84" spans="1:17" s="423" customFormat="1" x14ac:dyDescent="0.25">
      <c r="A84" s="430">
        <v>2014</v>
      </c>
      <c r="B84" s="430">
        <f t="shared" si="26"/>
        <v>11</v>
      </c>
      <c r="C84" s="430">
        <v>0</v>
      </c>
      <c r="D84" s="430">
        <v>1</v>
      </c>
      <c r="E84" s="426">
        <v>7</v>
      </c>
      <c r="F84" s="426">
        <v>11</v>
      </c>
      <c r="G84" s="426">
        <v>3</v>
      </c>
      <c r="H84" s="426">
        <v>7</v>
      </c>
      <c r="I84" s="426">
        <v>0</v>
      </c>
      <c r="J84" s="426">
        <f t="shared" si="25"/>
        <v>29</v>
      </c>
      <c r="K84" s="443">
        <v>41774</v>
      </c>
      <c r="L84" s="430">
        <v>135</v>
      </c>
      <c r="M84" s="446" t="s">
        <v>758</v>
      </c>
      <c r="N84" s="447">
        <v>264</v>
      </c>
      <c r="O84" s="426"/>
      <c r="P84" s="422"/>
      <c r="Q84" s="422"/>
    </row>
    <row r="85" spans="1:17" s="423" customFormat="1" x14ac:dyDescent="0.25">
      <c r="A85" s="430">
        <v>2015</v>
      </c>
      <c r="B85" s="430">
        <f t="shared" si="26"/>
        <v>10</v>
      </c>
      <c r="C85" s="430">
        <v>1</v>
      </c>
      <c r="D85" s="430">
        <v>0</v>
      </c>
      <c r="E85" s="426">
        <v>7</v>
      </c>
      <c r="F85" s="426">
        <v>9</v>
      </c>
      <c r="G85" s="426">
        <v>15</v>
      </c>
      <c r="H85" s="426">
        <v>0</v>
      </c>
      <c r="I85" s="426">
        <v>0</v>
      </c>
      <c r="J85" s="426">
        <f t="shared" si="25"/>
        <v>32</v>
      </c>
      <c r="K85" s="443">
        <v>42109</v>
      </c>
      <c r="L85" s="430">
        <v>105</v>
      </c>
      <c r="M85" s="446" t="s">
        <v>759</v>
      </c>
      <c r="N85" s="445">
        <v>234</v>
      </c>
      <c r="O85" s="426"/>
      <c r="P85" s="422"/>
      <c r="Q85" s="422"/>
    </row>
    <row r="86" spans="1:17" s="405" customFormat="1" x14ac:dyDescent="0.25">
      <c r="A86" s="429" t="s">
        <v>571</v>
      </c>
      <c r="B86" s="429"/>
      <c r="C86" s="425">
        <f>AVERAGE(C71:C85)</f>
        <v>0.8666666666666667</v>
      </c>
      <c r="D86" s="425">
        <f t="shared" ref="D86:I86" si="27">AVERAGE(D71:D85)</f>
        <v>2.8666666666666667</v>
      </c>
      <c r="E86" s="425">
        <f t="shared" si="27"/>
        <v>5.8</v>
      </c>
      <c r="F86" s="425">
        <f t="shared" si="27"/>
        <v>11</v>
      </c>
      <c r="G86" s="425">
        <f t="shared" si="27"/>
        <v>9.4</v>
      </c>
      <c r="H86" s="425">
        <f t="shared" si="27"/>
        <v>3.7333333333333334</v>
      </c>
      <c r="I86" s="425">
        <f t="shared" si="27"/>
        <v>0.26666666666666666</v>
      </c>
      <c r="J86" s="425">
        <f t="shared" si="25"/>
        <v>33.93333333333333</v>
      </c>
      <c r="K86" s="442">
        <v>41399</v>
      </c>
      <c r="L86" s="429">
        <f>AVERAGE(L73:L85)</f>
        <v>126.30769230769231</v>
      </c>
      <c r="M86" s="442">
        <v>41528</v>
      </c>
      <c r="N86" s="444">
        <f>AVERAGE(N73:N85)</f>
        <v>254.69230769230768</v>
      </c>
      <c r="O86" s="425"/>
    </row>
    <row r="88" spans="1:17" x14ac:dyDescent="0.25">
      <c r="A88" s="428" t="s">
        <v>688</v>
      </c>
      <c r="B88" s="428"/>
      <c r="C88" s="428"/>
      <c r="D88" s="428"/>
      <c r="E88" s="424"/>
      <c r="F88" s="424"/>
      <c r="G88" s="424"/>
      <c r="H88" s="424"/>
      <c r="I88" s="424"/>
      <c r="J88" s="424"/>
    </row>
    <row r="89" spans="1:17" x14ac:dyDescent="0.25">
      <c r="A89" s="429" t="s">
        <v>86</v>
      </c>
      <c r="B89" s="429" t="s">
        <v>638</v>
      </c>
      <c r="C89" s="433"/>
      <c r="D89" s="429" t="s">
        <v>6</v>
      </c>
      <c r="E89" s="425" t="s">
        <v>7</v>
      </c>
      <c r="F89" s="425" t="s">
        <v>8</v>
      </c>
      <c r="G89" s="425" t="s">
        <v>9</v>
      </c>
      <c r="H89" s="425" t="s">
        <v>10</v>
      </c>
      <c r="I89" s="436"/>
      <c r="J89" s="425" t="s">
        <v>680</v>
      </c>
    </row>
    <row r="90" spans="1:17" x14ac:dyDescent="0.25">
      <c r="A90" s="429" t="s">
        <v>683</v>
      </c>
      <c r="B90" s="429"/>
      <c r="C90" s="433"/>
      <c r="D90" s="429">
        <v>0</v>
      </c>
      <c r="E90" s="425">
        <v>0</v>
      </c>
      <c r="F90" s="425">
        <v>1</v>
      </c>
      <c r="G90" s="425">
        <v>2</v>
      </c>
      <c r="H90" s="425">
        <v>0</v>
      </c>
      <c r="I90" s="436"/>
      <c r="J90" s="426">
        <f>SUM(D90:H90)</f>
        <v>3</v>
      </c>
    </row>
    <row r="91" spans="1:17" x14ac:dyDescent="0.25">
      <c r="A91" s="430">
        <v>2001</v>
      </c>
      <c r="B91" s="430">
        <f>RANK(J91,J$91:J$105,0)</f>
        <v>3</v>
      </c>
      <c r="C91" s="434"/>
      <c r="D91" s="430">
        <f>'2001'!G34</f>
        <v>0</v>
      </c>
      <c r="E91" s="426">
        <f>'2001'!H34</f>
        <v>2</v>
      </c>
      <c r="F91" s="426">
        <f>'2001'!I34</f>
        <v>4</v>
      </c>
      <c r="G91" s="426">
        <f>'2001'!J34</f>
        <v>6</v>
      </c>
      <c r="H91" s="426">
        <f>'2001'!K34</f>
        <v>0</v>
      </c>
      <c r="I91" s="437"/>
      <c r="J91" s="426">
        <f t="shared" ref="J91:J106" si="28">SUM(D91:H91)</f>
        <v>12</v>
      </c>
    </row>
    <row r="92" spans="1:17" x14ac:dyDescent="0.25">
      <c r="A92" s="430">
        <v>2002</v>
      </c>
      <c r="B92" s="430">
        <f t="shared" ref="B92:B105" si="29">RANK(J92,J$91:J$105,0)</f>
        <v>10</v>
      </c>
      <c r="C92" s="434"/>
      <c r="D92" s="430">
        <f>'2002'!G46</f>
        <v>0</v>
      </c>
      <c r="E92" s="426">
        <f>'2002'!H46</f>
        <v>0</v>
      </c>
      <c r="F92" s="426">
        <f>'2002'!I46</f>
        <v>2</v>
      </c>
      <c r="G92" s="426">
        <f>'2002'!J46</f>
        <v>3</v>
      </c>
      <c r="H92" s="426">
        <f>'2002'!K46</f>
        <v>0</v>
      </c>
      <c r="I92" s="437"/>
      <c r="J92" s="426">
        <f t="shared" si="28"/>
        <v>5</v>
      </c>
    </row>
    <row r="93" spans="1:17" x14ac:dyDescent="0.25">
      <c r="A93" s="430">
        <v>2003</v>
      </c>
      <c r="B93" s="430">
        <f t="shared" si="29"/>
        <v>2</v>
      </c>
      <c r="C93" s="434"/>
      <c r="D93" s="430">
        <f>'2003'!G131</f>
        <v>0</v>
      </c>
      <c r="E93" s="426">
        <f>'2003'!H131</f>
        <v>0</v>
      </c>
      <c r="F93" s="426">
        <f>'2003'!I131</f>
        <v>3</v>
      </c>
      <c r="G93" s="426">
        <f>'2003'!J131</f>
        <v>10</v>
      </c>
      <c r="H93" s="426">
        <f>'2003'!K131</f>
        <v>2</v>
      </c>
      <c r="I93" s="437"/>
      <c r="J93" s="426">
        <f t="shared" si="28"/>
        <v>15</v>
      </c>
    </row>
    <row r="94" spans="1:17" x14ac:dyDescent="0.25">
      <c r="A94" s="430">
        <v>2004</v>
      </c>
      <c r="B94" s="430">
        <f t="shared" si="29"/>
        <v>13</v>
      </c>
      <c r="C94" s="434"/>
      <c r="D94" s="430">
        <f>'2004'!G144</f>
        <v>0</v>
      </c>
      <c r="E94" s="426">
        <f>'2004'!H144</f>
        <v>1</v>
      </c>
      <c r="F94" s="426">
        <f>'2004'!I144</f>
        <v>1</v>
      </c>
      <c r="G94" s="426">
        <f>'2004'!J144</f>
        <v>2</v>
      </c>
      <c r="H94" s="426">
        <f>'2004'!K144</f>
        <v>0</v>
      </c>
      <c r="I94" s="437"/>
      <c r="J94" s="426">
        <f t="shared" si="28"/>
        <v>4</v>
      </c>
    </row>
    <row r="95" spans="1:17" x14ac:dyDescent="0.25">
      <c r="A95" s="430">
        <v>2005</v>
      </c>
      <c r="B95" s="430">
        <f t="shared" si="29"/>
        <v>9</v>
      </c>
      <c r="C95" s="434"/>
      <c r="D95" s="430">
        <f>'2005'!G144</f>
        <v>1</v>
      </c>
      <c r="E95" s="426">
        <f>'2005'!H144</f>
        <v>4</v>
      </c>
      <c r="F95" s="426">
        <f>'2005'!I144</f>
        <v>0</v>
      </c>
      <c r="G95" s="426">
        <f>'2005'!J144</f>
        <v>1</v>
      </c>
      <c r="H95" s="426">
        <f>'2005'!K144</f>
        <v>0</v>
      </c>
      <c r="I95" s="437"/>
      <c r="J95" s="426">
        <f t="shared" si="28"/>
        <v>6</v>
      </c>
    </row>
    <row r="96" spans="1:17" x14ac:dyDescent="0.25">
      <c r="A96" s="430">
        <v>2006</v>
      </c>
      <c r="B96" s="430">
        <f t="shared" si="29"/>
        <v>1</v>
      </c>
      <c r="C96" s="434"/>
      <c r="D96" s="430">
        <f>'2006'!G144</f>
        <v>0</v>
      </c>
      <c r="E96" s="426">
        <f>'2006'!H144</f>
        <v>3</v>
      </c>
      <c r="F96" s="426">
        <f>'2006'!I144</f>
        <v>13</v>
      </c>
      <c r="G96" s="426">
        <f>'2006'!J144</f>
        <v>0</v>
      </c>
      <c r="H96" s="426">
        <f>'2006'!K144</f>
        <v>0</v>
      </c>
      <c r="I96" s="437"/>
      <c r="J96" s="426">
        <f t="shared" si="28"/>
        <v>16</v>
      </c>
    </row>
    <row r="97" spans="1:15" x14ac:dyDescent="0.25">
      <c r="A97" s="430">
        <v>2007</v>
      </c>
      <c r="B97" s="430">
        <f t="shared" si="29"/>
        <v>15</v>
      </c>
      <c r="C97" s="434"/>
      <c r="D97" s="430">
        <f>'2007'!G144</f>
        <v>0</v>
      </c>
      <c r="E97" s="426">
        <f>'2007'!H144</f>
        <v>0</v>
      </c>
      <c r="F97" s="426">
        <f>'2007'!I144</f>
        <v>1</v>
      </c>
      <c r="G97" s="426">
        <f>'2007'!J144</f>
        <v>1</v>
      </c>
      <c r="H97" s="426">
        <f>'2007'!K144</f>
        <v>0</v>
      </c>
      <c r="I97" s="437"/>
      <c r="J97" s="426">
        <f t="shared" si="28"/>
        <v>2</v>
      </c>
    </row>
    <row r="98" spans="1:15" x14ac:dyDescent="0.25">
      <c r="A98" s="430">
        <v>2008</v>
      </c>
      <c r="B98" s="430">
        <f t="shared" si="29"/>
        <v>14</v>
      </c>
      <c r="C98" s="434"/>
      <c r="D98" s="430">
        <f>'2008'!G144</f>
        <v>0</v>
      </c>
      <c r="E98" s="426">
        <f>'2008'!H144</f>
        <v>0</v>
      </c>
      <c r="F98" s="426">
        <f>'2008'!I144</f>
        <v>2</v>
      </c>
      <c r="G98" s="426">
        <f>'2008'!J144</f>
        <v>1</v>
      </c>
      <c r="H98" s="426">
        <f>'2008'!K144</f>
        <v>0</v>
      </c>
      <c r="I98" s="437"/>
      <c r="J98" s="426">
        <f t="shared" si="28"/>
        <v>3</v>
      </c>
    </row>
    <row r="99" spans="1:15" x14ac:dyDescent="0.25">
      <c r="A99" s="430">
        <v>2009</v>
      </c>
      <c r="B99" s="430">
        <f t="shared" si="29"/>
        <v>7</v>
      </c>
      <c r="C99" s="434"/>
      <c r="D99" s="430">
        <f>'2009'!G144</f>
        <v>0</v>
      </c>
      <c r="E99" s="426">
        <f>'2009'!H144</f>
        <v>2</v>
      </c>
      <c r="F99" s="426">
        <f>'2009'!I144</f>
        <v>1</v>
      </c>
      <c r="G99" s="426">
        <f>'2009'!J144</f>
        <v>3</v>
      </c>
      <c r="H99" s="426">
        <f>'2009'!K144</f>
        <v>1</v>
      </c>
      <c r="I99" s="437"/>
      <c r="J99" s="426">
        <f t="shared" si="28"/>
        <v>7</v>
      </c>
    </row>
    <row r="100" spans="1:15" x14ac:dyDescent="0.25">
      <c r="A100" s="430">
        <v>2010</v>
      </c>
      <c r="B100" s="430">
        <f t="shared" si="29"/>
        <v>4</v>
      </c>
      <c r="C100" s="434"/>
      <c r="D100" s="430">
        <f>'2010'!G144</f>
        <v>0</v>
      </c>
      <c r="E100" s="426">
        <f>'2010'!H144</f>
        <v>3</v>
      </c>
      <c r="F100" s="426">
        <f>'2010'!I144</f>
        <v>6</v>
      </c>
      <c r="G100" s="426">
        <f>'2010'!J144</f>
        <v>0</v>
      </c>
      <c r="H100" s="426">
        <f>'2010'!K144</f>
        <v>0</v>
      </c>
      <c r="I100" s="437"/>
      <c r="J100" s="426">
        <f t="shared" si="28"/>
        <v>9</v>
      </c>
    </row>
    <row r="101" spans="1:15" x14ac:dyDescent="0.25">
      <c r="A101" s="430">
        <v>2011</v>
      </c>
      <c r="B101" s="430">
        <f t="shared" si="29"/>
        <v>10</v>
      </c>
      <c r="C101" s="434"/>
      <c r="D101" s="430">
        <f>'2011'!G144</f>
        <v>0</v>
      </c>
      <c r="E101" s="426">
        <f>'2011'!H144</f>
        <v>3</v>
      </c>
      <c r="F101" s="426">
        <f>'2011'!I144</f>
        <v>1</v>
      </c>
      <c r="G101" s="426">
        <f>'2011'!J144</f>
        <v>0</v>
      </c>
      <c r="H101" s="426">
        <f>'2011'!K144</f>
        <v>1</v>
      </c>
      <c r="I101" s="437"/>
      <c r="J101" s="426">
        <f t="shared" si="28"/>
        <v>5</v>
      </c>
    </row>
    <row r="102" spans="1:15" x14ac:dyDescent="0.25">
      <c r="A102" s="430">
        <v>2012</v>
      </c>
      <c r="B102" s="430">
        <f t="shared" si="29"/>
        <v>7</v>
      </c>
      <c r="C102" s="434"/>
      <c r="D102" s="430">
        <f>'2012'!G144</f>
        <v>0</v>
      </c>
      <c r="E102" s="426">
        <f>'2012'!H144</f>
        <v>1</v>
      </c>
      <c r="F102" s="426">
        <f>'2012'!I144</f>
        <v>2</v>
      </c>
      <c r="G102" s="426">
        <f>'2012'!J144</f>
        <v>3</v>
      </c>
      <c r="H102" s="426">
        <f>'2012'!K144</f>
        <v>1</v>
      </c>
      <c r="I102" s="437"/>
      <c r="J102" s="426">
        <f t="shared" si="28"/>
        <v>7</v>
      </c>
    </row>
    <row r="103" spans="1:15" x14ac:dyDescent="0.25">
      <c r="A103" s="430">
        <v>2013</v>
      </c>
      <c r="B103" s="430">
        <f t="shared" si="29"/>
        <v>5</v>
      </c>
      <c r="C103" s="434"/>
      <c r="D103" s="430">
        <f>'2013'!G144</f>
        <v>0</v>
      </c>
      <c r="E103" s="426">
        <f>'2013'!H144</f>
        <v>0</v>
      </c>
      <c r="F103" s="426">
        <f>'2013'!I144</f>
        <v>3</v>
      </c>
      <c r="G103" s="426">
        <f>'2013'!J144</f>
        <v>3</v>
      </c>
      <c r="H103" s="426">
        <f>'2013'!K144</f>
        <v>2</v>
      </c>
      <c r="I103" s="437"/>
      <c r="J103" s="426">
        <f t="shared" si="28"/>
        <v>8</v>
      </c>
    </row>
    <row r="104" spans="1:15" x14ac:dyDescent="0.25">
      <c r="A104" s="430">
        <v>2014</v>
      </c>
      <c r="B104" s="430">
        <f t="shared" si="29"/>
        <v>10</v>
      </c>
      <c r="C104" s="434"/>
      <c r="D104" s="430">
        <v>0</v>
      </c>
      <c r="E104" s="426">
        <v>0</v>
      </c>
      <c r="F104" s="426">
        <v>5</v>
      </c>
      <c r="G104" s="426">
        <v>0</v>
      </c>
      <c r="H104" s="426">
        <v>0</v>
      </c>
      <c r="I104" s="437"/>
      <c r="J104" s="426">
        <f t="shared" si="28"/>
        <v>5</v>
      </c>
    </row>
    <row r="105" spans="1:15" x14ac:dyDescent="0.25">
      <c r="A105" s="430">
        <v>2015</v>
      </c>
      <c r="B105" s="430">
        <f t="shared" si="29"/>
        <v>5</v>
      </c>
      <c r="C105" s="434"/>
      <c r="D105" s="430">
        <v>0</v>
      </c>
      <c r="E105" s="426">
        <v>2</v>
      </c>
      <c r="F105" s="426">
        <v>3</v>
      </c>
      <c r="G105" s="426">
        <v>3</v>
      </c>
      <c r="H105" s="426">
        <v>0</v>
      </c>
      <c r="I105" s="437"/>
      <c r="J105" s="426">
        <f t="shared" si="28"/>
        <v>8</v>
      </c>
    </row>
    <row r="106" spans="1:15" s="405" customFormat="1" x14ac:dyDescent="0.25">
      <c r="A106" s="429" t="s">
        <v>571</v>
      </c>
      <c r="B106" s="429"/>
      <c r="C106" s="436"/>
      <c r="D106" s="425">
        <f>AVERAGE(D91:D105)</f>
        <v>6.6666666666666666E-2</v>
      </c>
      <c r="E106" s="425">
        <f t="shared" ref="E106:H106" si="30">AVERAGE(E91:E105)</f>
        <v>1.4</v>
      </c>
      <c r="F106" s="425">
        <f t="shared" si="30"/>
        <v>3.1333333333333333</v>
      </c>
      <c r="G106" s="425">
        <f t="shared" si="30"/>
        <v>2.4</v>
      </c>
      <c r="H106" s="425">
        <f t="shared" si="30"/>
        <v>0.46666666666666667</v>
      </c>
      <c r="I106" s="436"/>
      <c r="J106" s="425">
        <f t="shared" si="28"/>
        <v>7.4666666666666668</v>
      </c>
      <c r="K106" s="425"/>
      <c r="L106" s="425"/>
      <c r="M106" s="425"/>
      <c r="N106" s="425"/>
      <c r="O106" s="425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workbookViewId="0">
      <selection activeCell="R66" sqref="R66"/>
    </sheetView>
  </sheetViews>
  <sheetFormatPr baseColWidth="10" defaultRowHeight="15" x14ac:dyDescent="0.25"/>
  <cols>
    <col min="1" max="1" width="17" customWidth="1"/>
    <col min="3" max="14" width="7.28515625" customWidth="1"/>
    <col min="18" max="18" width="11.42578125" style="1"/>
    <col min="19" max="19" width="12.28515625" customWidth="1"/>
  </cols>
  <sheetData>
    <row r="1" spans="1:24" x14ac:dyDescent="0.25">
      <c r="A1" s="407" t="s">
        <v>657</v>
      </c>
      <c r="B1" s="407" t="s">
        <v>547</v>
      </c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18"/>
      <c r="S1" s="408"/>
      <c r="T1" s="408"/>
      <c r="U1" s="408"/>
      <c r="V1" s="408"/>
      <c r="W1" s="408"/>
    </row>
    <row r="2" spans="1:24" x14ac:dyDescent="0.25">
      <c r="A2" s="405" t="s">
        <v>86</v>
      </c>
      <c r="B2" s="405"/>
      <c r="C2" s="405" t="s">
        <v>658</v>
      </c>
      <c r="D2" s="405" t="s">
        <v>659</v>
      </c>
      <c r="E2" s="405" t="s">
        <v>660</v>
      </c>
      <c r="F2" s="405" t="s">
        <v>661</v>
      </c>
      <c r="G2" s="405" t="s">
        <v>6</v>
      </c>
      <c r="H2" s="405" t="s">
        <v>7</v>
      </c>
      <c r="I2" s="405" t="s">
        <v>662</v>
      </c>
      <c r="J2" s="405" t="s">
        <v>663</v>
      </c>
      <c r="K2" s="405" t="s">
        <v>664</v>
      </c>
      <c r="L2" s="405" t="s">
        <v>665</v>
      </c>
      <c r="M2" s="405" t="s">
        <v>666</v>
      </c>
      <c r="N2" s="405" t="s">
        <v>667</v>
      </c>
      <c r="O2" s="405"/>
      <c r="P2" s="405" t="s">
        <v>668</v>
      </c>
      <c r="Q2" s="405" t="s">
        <v>669</v>
      </c>
      <c r="R2" s="405" t="s">
        <v>638</v>
      </c>
      <c r="S2" s="405" t="s">
        <v>670</v>
      </c>
      <c r="T2" s="405" t="s">
        <v>638</v>
      </c>
      <c r="U2" s="405" t="s">
        <v>671</v>
      </c>
      <c r="V2" s="405" t="s">
        <v>638</v>
      </c>
      <c r="W2" s="405" t="s">
        <v>672</v>
      </c>
      <c r="X2" s="405" t="s">
        <v>638</v>
      </c>
    </row>
    <row r="3" spans="1:24" x14ac:dyDescent="0.25">
      <c r="A3" s="405">
        <v>1998</v>
      </c>
      <c r="B3" s="405">
        <f>RANK(P3,P$3:P$19,0)</f>
        <v>10</v>
      </c>
      <c r="C3" s="1">
        <f>'1998'!C20</f>
        <v>59.2</v>
      </c>
      <c r="D3" s="1">
        <f>'1998'!D20</f>
        <v>49.4</v>
      </c>
      <c r="E3" s="1">
        <f>'1998'!E20</f>
        <v>49.1</v>
      </c>
      <c r="F3" s="1">
        <f>'1998'!F20</f>
        <v>50.6</v>
      </c>
      <c r="G3" s="1">
        <f>'1998'!G20</f>
        <v>55.2</v>
      </c>
      <c r="H3" s="1">
        <f>'1998'!H20</f>
        <v>64.5</v>
      </c>
      <c r="I3" s="1">
        <f>'1998'!I20</f>
        <v>55.1</v>
      </c>
      <c r="J3" s="1">
        <f>'1998'!J20</f>
        <v>66.900000000000006</v>
      </c>
      <c r="K3" s="1">
        <f>'1998'!K20</f>
        <v>75</v>
      </c>
      <c r="L3" s="1">
        <f>'1998'!L20</f>
        <v>71.3</v>
      </c>
      <c r="M3" s="1">
        <f>'1998'!M20</f>
        <v>77.2</v>
      </c>
      <c r="N3" s="1">
        <f>'1998'!N20</f>
        <v>73.7</v>
      </c>
      <c r="O3" s="1"/>
      <c r="P3" s="1">
        <f>SUM(C3:N3)</f>
        <v>747.2</v>
      </c>
      <c r="Q3">
        <f>SUM(C3:E3)</f>
        <v>157.69999999999999</v>
      </c>
      <c r="R3" s="405">
        <f>RANK(Q3,Q$3:Q$19,0)</f>
        <v>9</v>
      </c>
      <c r="S3">
        <f>SUM(F3:H3)</f>
        <v>170.3</v>
      </c>
      <c r="T3" s="405">
        <f>RANK(S3,S$3:S$19,0)</f>
        <v>10</v>
      </c>
      <c r="U3">
        <f>SUM(I3:K3)</f>
        <v>197</v>
      </c>
      <c r="V3" s="405">
        <f>RANK(U3,U$3:U$19,0)</f>
        <v>13</v>
      </c>
      <c r="W3">
        <f>SUM(L3:N3)</f>
        <v>222.2</v>
      </c>
      <c r="X3" s="405">
        <f>RANK(W3,W$3:W$19,0)</f>
        <v>10</v>
      </c>
    </row>
    <row r="4" spans="1:24" x14ac:dyDescent="0.25">
      <c r="A4" s="405">
        <v>1999</v>
      </c>
      <c r="B4" s="405">
        <f t="shared" ref="B4:B19" si="0">RANK(P4,P$3:P$19,0)</f>
        <v>5</v>
      </c>
      <c r="C4" s="409">
        <f>'1999'!C19</f>
        <v>84</v>
      </c>
      <c r="D4" s="409">
        <f>'1999'!D19</f>
        <v>47</v>
      </c>
      <c r="E4" s="409">
        <f>'1999'!E19</f>
        <v>48</v>
      </c>
      <c r="F4" s="409">
        <f>'1999'!F19</f>
        <v>82</v>
      </c>
      <c r="G4" s="409">
        <f>'1999'!G19</f>
        <v>55</v>
      </c>
      <c r="H4" s="409">
        <f>'1999'!H19</f>
        <v>81</v>
      </c>
      <c r="I4" s="409">
        <f>'1999'!I19</f>
        <v>27</v>
      </c>
      <c r="J4" s="409">
        <f>'1999'!J19</f>
        <v>92</v>
      </c>
      <c r="K4" s="409">
        <f>'1999'!K19</f>
        <v>132</v>
      </c>
      <c r="L4" s="409">
        <f>'1999'!L19</f>
        <v>49</v>
      </c>
      <c r="M4" s="409">
        <f>'1999'!M19</f>
        <v>58</v>
      </c>
      <c r="N4" s="409">
        <f>'1999'!N19</f>
        <v>185</v>
      </c>
      <c r="O4" s="409"/>
      <c r="P4" s="1">
        <f t="shared" ref="P4:P21" si="1">SUM(C4:N4)</f>
        <v>940</v>
      </c>
      <c r="Q4">
        <f t="shared" ref="Q4:Q21" si="2">SUM(C4:E4)</f>
        <v>179</v>
      </c>
      <c r="R4" s="405">
        <f t="shared" ref="R4:R19" si="3">RANK(Q4,Q$3:Q$19,0)</f>
        <v>7</v>
      </c>
      <c r="S4">
        <f t="shared" ref="S4:S21" si="4">SUM(F4:H4)</f>
        <v>218</v>
      </c>
      <c r="T4" s="405">
        <f t="shared" ref="T4:T19" si="5">RANK(S4,S$3:S$19,0)</f>
        <v>3</v>
      </c>
      <c r="U4">
        <f t="shared" ref="U4:U21" si="6">SUM(I4:K4)</f>
        <v>251</v>
      </c>
      <c r="V4" s="405">
        <f t="shared" ref="V4:V19" si="7">RANK(U4,U$3:U$19,0)</f>
        <v>6</v>
      </c>
      <c r="W4">
        <f t="shared" ref="W4:W21" si="8">SUM(L4:N4)</f>
        <v>292</v>
      </c>
      <c r="X4" s="405">
        <f t="shared" ref="X4:X19" si="9">RANK(W4,W$3:W$19,0)</f>
        <v>5</v>
      </c>
    </row>
    <row r="5" spans="1:24" x14ac:dyDescent="0.25">
      <c r="A5" s="405">
        <v>2000</v>
      </c>
      <c r="B5" s="405">
        <f t="shared" si="0"/>
        <v>3</v>
      </c>
      <c r="C5" s="1">
        <f>'2000'!C19</f>
        <v>33</v>
      </c>
      <c r="D5" s="1">
        <f>'2000'!D19</f>
        <v>75</v>
      </c>
      <c r="E5" s="1">
        <f>'2000'!E19</f>
        <v>44</v>
      </c>
      <c r="F5" s="1">
        <f>'2000'!F19</f>
        <v>148</v>
      </c>
      <c r="G5" s="1">
        <f>'2000'!G19</f>
        <v>100</v>
      </c>
      <c r="H5" s="1">
        <f>'2000'!H19</f>
        <v>39</v>
      </c>
      <c r="I5" s="1">
        <f>'2000'!I19</f>
        <v>89</v>
      </c>
      <c r="J5" s="1">
        <f>'2000'!J19</f>
        <v>61</v>
      </c>
      <c r="K5" s="1">
        <f>'2000'!K19</f>
        <v>73.2</v>
      </c>
      <c r="L5" s="1">
        <f>'2000'!L19</f>
        <v>213.4</v>
      </c>
      <c r="M5" s="1">
        <f>'2000'!M19</f>
        <v>163</v>
      </c>
      <c r="N5" s="1">
        <f>'2000'!N19</f>
        <v>99.4</v>
      </c>
      <c r="O5" s="1"/>
      <c r="P5" s="1">
        <f t="shared" si="1"/>
        <v>1138</v>
      </c>
      <c r="Q5">
        <f t="shared" si="2"/>
        <v>152</v>
      </c>
      <c r="R5" s="405">
        <f t="shared" si="3"/>
        <v>10</v>
      </c>
      <c r="S5">
        <f t="shared" si="4"/>
        <v>287</v>
      </c>
      <c r="T5" s="405">
        <f t="shared" si="5"/>
        <v>1</v>
      </c>
      <c r="U5">
        <f t="shared" si="6"/>
        <v>223.2</v>
      </c>
      <c r="V5" s="405">
        <f t="shared" si="7"/>
        <v>8</v>
      </c>
      <c r="W5">
        <f t="shared" si="8"/>
        <v>475.79999999999995</v>
      </c>
      <c r="X5" s="405">
        <f t="shared" si="9"/>
        <v>1</v>
      </c>
    </row>
    <row r="6" spans="1:24" x14ac:dyDescent="0.25">
      <c r="A6" s="410">
        <v>2001</v>
      </c>
      <c r="B6" s="405">
        <f t="shared" si="0"/>
        <v>1</v>
      </c>
      <c r="C6" s="1">
        <f>'2001'!C37</f>
        <v>97</v>
      </c>
      <c r="D6" s="1">
        <f>'2001'!D37</f>
        <v>38</v>
      </c>
      <c r="E6" s="1">
        <f>'2001'!E37</f>
        <v>185</v>
      </c>
      <c r="F6" s="1">
        <f>'2001'!F37</f>
        <v>182.5</v>
      </c>
      <c r="G6" s="1">
        <f>'2001'!G37</f>
        <v>45.75</v>
      </c>
      <c r="H6" s="1">
        <f>'2001'!H37</f>
        <v>23.5</v>
      </c>
      <c r="I6" s="1">
        <f>'2001'!I37</f>
        <v>95.5</v>
      </c>
      <c r="J6" s="1">
        <f>'2001'!J37</f>
        <v>95.5</v>
      </c>
      <c r="K6" s="1">
        <f>'2001'!K37</f>
        <v>144.5</v>
      </c>
      <c r="L6" s="1">
        <f>'2001'!L37</f>
        <v>78</v>
      </c>
      <c r="M6" s="1">
        <f>'2001'!M37</f>
        <v>137</v>
      </c>
      <c r="N6" s="1">
        <f>'2001'!N37</f>
        <v>58</v>
      </c>
      <c r="O6" s="1"/>
      <c r="P6" s="1">
        <f t="shared" si="1"/>
        <v>1180.25</v>
      </c>
      <c r="Q6">
        <f t="shared" si="2"/>
        <v>320</v>
      </c>
      <c r="R6" s="405">
        <f t="shared" si="3"/>
        <v>1</v>
      </c>
      <c r="S6">
        <f t="shared" si="4"/>
        <v>251.75</v>
      </c>
      <c r="T6" s="405">
        <f t="shared" si="5"/>
        <v>2</v>
      </c>
      <c r="U6">
        <f t="shared" si="6"/>
        <v>335.5</v>
      </c>
      <c r="V6" s="405">
        <f t="shared" si="7"/>
        <v>1</v>
      </c>
      <c r="W6">
        <f t="shared" si="8"/>
        <v>273</v>
      </c>
      <c r="X6" s="405">
        <f t="shared" si="9"/>
        <v>6</v>
      </c>
    </row>
    <row r="7" spans="1:24" x14ac:dyDescent="0.25">
      <c r="A7" s="405">
        <v>2002</v>
      </c>
      <c r="B7" s="405">
        <f t="shared" si="0"/>
        <v>2</v>
      </c>
      <c r="C7" s="1">
        <f>'2002'!C51</f>
        <v>62</v>
      </c>
      <c r="D7" s="1">
        <f>'2002'!D51</f>
        <v>135.5</v>
      </c>
      <c r="E7" s="1">
        <f>'2002'!E51</f>
        <v>75.5</v>
      </c>
      <c r="F7" s="1">
        <f>'2002'!F51</f>
        <v>26</v>
      </c>
      <c r="G7" s="1">
        <f>'2002'!G51</f>
        <v>82.5</v>
      </c>
      <c r="H7" s="1">
        <f>'2002'!H51</f>
        <v>65.5</v>
      </c>
      <c r="I7" s="1">
        <f>'2002'!I51</f>
        <v>105.5</v>
      </c>
      <c r="J7" s="1">
        <f>'2002'!J51</f>
        <v>164.5</v>
      </c>
      <c r="K7" s="1">
        <f>'2002'!K51</f>
        <v>57</v>
      </c>
      <c r="L7" s="1">
        <f>'2002'!L51</f>
        <v>69.5</v>
      </c>
      <c r="M7" s="1">
        <f>'2002'!M51</f>
        <v>175</v>
      </c>
      <c r="N7" s="1">
        <f>'2002'!N51</f>
        <v>130.5</v>
      </c>
      <c r="O7" s="1"/>
      <c r="P7" s="1">
        <f t="shared" si="1"/>
        <v>1149</v>
      </c>
      <c r="Q7">
        <f t="shared" si="2"/>
        <v>273</v>
      </c>
      <c r="R7" s="405">
        <f t="shared" si="3"/>
        <v>2</v>
      </c>
      <c r="S7">
        <f t="shared" si="4"/>
        <v>174</v>
      </c>
      <c r="T7" s="405">
        <f t="shared" si="5"/>
        <v>8</v>
      </c>
      <c r="U7">
        <f t="shared" si="6"/>
        <v>327</v>
      </c>
      <c r="V7" s="405">
        <f t="shared" si="7"/>
        <v>2</v>
      </c>
      <c r="W7">
        <f t="shared" si="8"/>
        <v>375</v>
      </c>
      <c r="X7" s="405">
        <f t="shared" si="9"/>
        <v>3</v>
      </c>
    </row>
    <row r="8" spans="1:24" x14ac:dyDescent="0.25">
      <c r="A8" s="411">
        <v>2003</v>
      </c>
      <c r="B8" s="405">
        <f t="shared" si="0"/>
        <v>17</v>
      </c>
      <c r="C8" s="1">
        <f>'2003'!C150</f>
        <v>66</v>
      </c>
      <c r="D8" s="1">
        <f>'2003'!D150</f>
        <v>19</v>
      </c>
      <c r="E8" s="1">
        <f>'2003'!E150</f>
        <v>19</v>
      </c>
      <c r="F8" s="1">
        <f>'2003'!F150</f>
        <v>32</v>
      </c>
      <c r="G8" s="1">
        <f>'2003'!G150</f>
        <v>47</v>
      </c>
      <c r="H8" s="1">
        <f>'2003'!H150</f>
        <v>95</v>
      </c>
      <c r="I8" s="1">
        <f>'2003'!I150</f>
        <v>58</v>
      </c>
      <c r="J8" s="1">
        <f>'2003'!J150</f>
        <v>52</v>
      </c>
      <c r="K8" s="1">
        <f>'2003'!K150</f>
        <v>7</v>
      </c>
      <c r="L8" s="1">
        <f>'2003'!L150</f>
        <v>60</v>
      </c>
      <c r="M8" s="1">
        <f>'2003'!M150</f>
        <v>30</v>
      </c>
      <c r="N8" s="1">
        <f>'2003'!N150</f>
        <v>44</v>
      </c>
      <c r="O8" s="1"/>
      <c r="P8" s="1">
        <f t="shared" si="1"/>
        <v>529</v>
      </c>
      <c r="Q8">
        <f t="shared" si="2"/>
        <v>104</v>
      </c>
      <c r="R8" s="405">
        <f t="shared" si="3"/>
        <v>16</v>
      </c>
      <c r="S8">
        <f t="shared" si="4"/>
        <v>174</v>
      </c>
      <c r="T8" s="405">
        <f t="shared" si="5"/>
        <v>8</v>
      </c>
      <c r="U8">
        <f t="shared" si="6"/>
        <v>117</v>
      </c>
      <c r="V8" s="405">
        <f t="shared" si="7"/>
        <v>17</v>
      </c>
      <c r="W8">
        <f t="shared" si="8"/>
        <v>134</v>
      </c>
      <c r="X8" s="405">
        <f t="shared" si="9"/>
        <v>17</v>
      </c>
    </row>
    <row r="9" spans="1:24" x14ac:dyDescent="0.25">
      <c r="A9" s="405">
        <v>2004</v>
      </c>
      <c r="B9" s="405">
        <f t="shared" si="0"/>
        <v>16</v>
      </c>
      <c r="C9" s="1">
        <f>'2004'!C163</f>
        <v>90</v>
      </c>
      <c r="D9" s="1">
        <f>'2004'!D163</f>
        <v>22</v>
      </c>
      <c r="E9" s="1">
        <f>'2004'!E163</f>
        <v>23</v>
      </c>
      <c r="F9" s="1">
        <f>'2004'!F163</f>
        <v>47</v>
      </c>
      <c r="G9" s="1">
        <f>'2004'!G163</f>
        <v>34</v>
      </c>
      <c r="H9" s="1">
        <f>'2004'!H163</f>
        <v>26</v>
      </c>
      <c r="I9" s="1">
        <f>'2004'!I163</f>
        <v>55</v>
      </c>
      <c r="J9" s="1">
        <f>'2004'!J163</f>
        <v>120</v>
      </c>
      <c r="K9" s="1">
        <f>'2004'!K163</f>
        <v>43</v>
      </c>
      <c r="L9" s="1">
        <f>'2004'!L163</f>
        <v>41</v>
      </c>
      <c r="M9" s="1">
        <f>'2004'!M163</f>
        <v>51</v>
      </c>
      <c r="N9" s="1">
        <f>'2004'!N163</f>
        <v>81</v>
      </c>
      <c r="O9" s="1"/>
      <c r="P9" s="1">
        <f t="shared" si="1"/>
        <v>633</v>
      </c>
      <c r="Q9">
        <f t="shared" si="2"/>
        <v>135</v>
      </c>
      <c r="R9" s="405">
        <f t="shared" si="3"/>
        <v>13</v>
      </c>
      <c r="S9">
        <f t="shared" si="4"/>
        <v>107</v>
      </c>
      <c r="T9" s="405">
        <f t="shared" si="5"/>
        <v>14</v>
      </c>
      <c r="U9">
        <f t="shared" si="6"/>
        <v>218</v>
      </c>
      <c r="V9" s="405">
        <f t="shared" si="7"/>
        <v>9</v>
      </c>
      <c r="W9">
        <f t="shared" si="8"/>
        <v>173</v>
      </c>
      <c r="X9" s="405">
        <f t="shared" si="9"/>
        <v>15</v>
      </c>
    </row>
    <row r="10" spans="1:24" x14ac:dyDescent="0.25">
      <c r="A10" s="405">
        <v>2005</v>
      </c>
      <c r="B10" s="405">
        <f t="shared" si="0"/>
        <v>14</v>
      </c>
      <c r="C10" s="1">
        <f>'2005'!C163</f>
        <v>44</v>
      </c>
      <c r="D10" s="1">
        <f>'2005'!D163</f>
        <v>73</v>
      </c>
      <c r="E10" s="1">
        <f>'2005'!E163</f>
        <v>32</v>
      </c>
      <c r="F10" s="1">
        <f>'2005'!F163</f>
        <v>48</v>
      </c>
      <c r="G10" s="1">
        <f>'2005'!G163</f>
        <v>66</v>
      </c>
      <c r="H10" s="1">
        <f>'2005'!H163</f>
        <v>37</v>
      </c>
      <c r="I10" s="1">
        <f>'2005'!I163</f>
        <v>99</v>
      </c>
      <c r="J10" s="1">
        <f>'2005'!J163</f>
        <v>49</v>
      </c>
      <c r="K10" s="1">
        <f>'2005'!K163</f>
        <v>30</v>
      </c>
      <c r="L10" s="1">
        <f>'2005'!L163</f>
        <v>70</v>
      </c>
      <c r="M10" s="1">
        <f>'2005'!M163</f>
        <v>58</v>
      </c>
      <c r="N10" s="1">
        <f>'2005'!N163</f>
        <v>55</v>
      </c>
      <c r="O10" s="1"/>
      <c r="P10" s="1">
        <f t="shared" si="1"/>
        <v>661</v>
      </c>
      <c r="Q10">
        <f t="shared" si="2"/>
        <v>149</v>
      </c>
      <c r="R10" s="405">
        <f t="shared" si="3"/>
        <v>12</v>
      </c>
      <c r="S10">
        <f t="shared" si="4"/>
        <v>151</v>
      </c>
      <c r="T10" s="405">
        <f t="shared" si="5"/>
        <v>12</v>
      </c>
      <c r="U10">
        <f t="shared" si="6"/>
        <v>178</v>
      </c>
      <c r="V10" s="405">
        <f t="shared" si="7"/>
        <v>14</v>
      </c>
      <c r="W10">
        <f t="shared" si="8"/>
        <v>183</v>
      </c>
      <c r="X10" s="405">
        <f t="shared" si="9"/>
        <v>14</v>
      </c>
    </row>
    <row r="11" spans="1:24" x14ac:dyDescent="0.25">
      <c r="A11" s="405">
        <v>2006</v>
      </c>
      <c r="B11" s="405">
        <f t="shared" si="0"/>
        <v>8</v>
      </c>
      <c r="C11" s="1">
        <f>'2006'!C163</f>
        <v>33</v>
      </c>
      <c r="D11" s="1">
        <f>'2006'!D163</f>
        <v>62</v>
      </c>
      <c r="E11" s="1">
        <f>'2006'!E163</f>
        <v>81</v>
      </c>
      <c r="F11" s="1">
        <f>'2006'!F163</f>
        <v>24</v>
      </c>
      <c r="G11" s="1">
        <f>'2006'!G163</f>
        <v>129</v>
      </c>
      <c r="H11" s="1">
        <f>'2006'!H163</f>
        <v>53</v>
      </c>
      <c r="I11" s="1">
        <f>'2006'!I163</f>
        <v>45.5</v>
      </c>
      <c r="J11" s="1">
        <f>'2006'!J163</f>
        <v>145</v>
      </c>
      <c r="K11" s="1">
        <f>'2006'!K163</f>
        <v>26</v>
      </c>
      <c r="L11" s="1">
        <f>'2006'!L163</f>
        <v>76</v>
      </c>
      <c r="M11" s="1">
        <f>'2006'!M163</f>
        <v>58</v>
      </c>
      <c r="N11" s="1">
        <f>'2006'!N163</f>
        <v>80</v>
      </c>
      <c r="O11" s="1"/>
      <c r="P11" s="1">
        <f t="shared" si="1"/>
        <v>812.5</v>
      </c>
      <c r="Q11">
        <f t="shared" si="2"/>
        <v>176</v>
      </c>
      <c r="R11" s="405">
        <f t="shared" si="3"/>
        <v>8</v>
      </c>
      <c r="S11">
        <f t="shared" si="4"/>
        <v>206</v>
      </c>
      <c r="T11" s="405">
        <f t="shared" si="5"/>
        <v>4</v>
      </c>
      <c r="U11">
        <f t="shared" si="6"/>
        <v>216.5</v>
      </c>
      <c r="V11" s="405">
        <f t="shared" si="7"/>
        <v>10</v>
      </c>
      <c r="W11">
        <f t="shared" si="8"/>
        <v>214</v>
      </c>
      <c r="X11" s="405">
        <f t="shared" si="9"/>
        <v>11</v>
      </c>
    </row>
    <row r="12" spans="1:24" x14ac:dyDescent="0.25">
      <c r="A12" s="405">
        <v>2007</v>
      </c>
      <c r="B12" s="405">
        <f t="shared" si="0"/>
        <v>7</v>
      </c>
      <c r="C12" s="1">
        <f>'2007'!C163</f>
        <v>32</v>
      </c>
      <c r="D12" s="1">
        <f>'2007'!D163</f>
        <v>103</v>
      </c>
      <c r="E12" s="1">
        <f>'2007'!E163</f>
        <v>78</v>
      </c>
      <c r="F12" s="1">
        <f>'2007'!F163</f>
        <v>10</v>
      </c>
      <c r="G12" s="1">
        <f>'2007'!G163</f>
        <v>87</v>
      </c>
      <c r="H12" s="1">
        <f>'2007'!H163</f>
        <v>107</v>
      </c>
      <c r="I12" s="1">
        <f>'2007'!I163</f>
        <v>132.6</v>
      </c>
      <c r="J12" s="1">
        <f>'2007'!J163</f>
        <v>77.8</v>
      </c>
      <c r="K12" s="1">
        <f>'2007'!K163</f>
        <v>44</v>
      </c>
      <c r="L12" s="1">
        <f>'2007'!L163</f>
        <v>46.6</v>
      </c>
      <c r="M12" s="1">
        <f>'2007'!M163</f>
        <v>31</v>
      </c>
      <c r="N12" s="1">
        <f>'2007'!N163</f>
        <v>106</v>
      </c>
      <c r="O12" s="1"/>
      <c r="P12" s="1">
        <f t="shared" si="1"/>
        <v>855</v>
      </c>
      <c r="Q12">
        <f t="shared" si="2"/>
        <v>213</v>
      </c>
      <c r="R12" s="405">
        <f t="shared" si="3"/>
        <v>4</v>
      </c>
      <c r="S12">
        <f t="shared" si="4"/>
        <v>204</v>
      </c>
      <c r="T12" s="405">
        <f t="shared" si="5"/>
        <v>5</v>
      </c>
      <c r="U12">
        <f t="shared" si="6"/>
        <v>254.39999999999998</v>
      </c>
      <c r="V12" s="405">
        <f t="shared" si="7"/>
        <v>5</v>
      </c>
      <c r="W12">
        <f t="shared" si="8"/>
        <v>183.6</v>
      </c>
      <c r="X12" s="405">
        <f t="shared" si="9"/>
        <v>13</v>
      </c>
    </row>
    <row r="13" spans="1:24" x14ac:dyDescent="0.25">
      <c r="A13" s="405">
        <v>2008</v>
      </c>
      <c r="B13" s="405">
        <f t="shared" si="0"/>
        <v>4</v>
      </c>
      <c r="C13" s="1">
        <f>'2008'!C163</f>
        <v>54</v>
      </c>
      <c r="D13" s="1">
        <f>'2008'!D163</f>
        <v>31.4</v>
      </c>
      <c r="E13" s="1">
        <f>'2008'!E163</f>
        <v>152</v>
      </c>
      <c r="F13" s="1">
        <f>'2008'!F163</f>
        <v>40.6</v>
      </c>
      <c r="G13" s="1">
        <f>'2008'!G163</f>
        <v>108.4</v>
      </c>
      <c r="H13" s="1">
        <f>'2008'!H163</f>
        <v>29.2</v>
      </c>
      <c r="I13" s="1">
        <f>'2008'!I163</f>
        <v>69.400000000000006</v>
      </c>
      <c r="J13" s="1">
        <f>'2008'!J163</f>
        <v>139</v>
      </c>
      <c r="K13" s="1">
        <f>'2008'!K163</f>
        <v>82</v>
      </c>
      <c r="L13" s="1">
        <f>'2008'!L163</f>
        <v>104</v>
      </c>
      <c r="M13" s="1">
        <f>'2008'!M163</f>
        <v>74.599999999999994</v>
      </c>
      <c r="N13" s="1">
        <f>'2008'!N163</f>
        <v>63</v>
      </c>
      <c r="O13" s="1"/>
      <c r="P13" s="1">
        <f t="shared" si="1"/>
        <v>947.6</v>
      </c>
      <c r="Q13">
        <f t="shared" si="2"/>
        <v>237.4</v>
      </c>
      <c r="R13" s="405">
        <f t="shared" si="3"/>
        <v>3</v>
      </c>
      <c r="S13">
        <f t="shared" si="4"/>
        <v>178.2</v>
      </c>
      <c r="T13" s="405">
        <f t="shared" si="5"/>
        <v>7</v>
      </c>
      <c r="U13">
        <f t="shared" si="6"/>
        <v>290.39999999999998</v>
      </c>
      <c r="V13" s="405">
        <f t="shared" si="7"/>
        <v>3</v>
      </c>
      <c r="W13">
        <f t="shared" si="8"/>
        <v>241.6</v>
      </c>
      <c r="X13" s="405">
        <f t="shared" si="9"/>
        <v>8</v>
      </c>
    </row>
    <row r="14" spans="1:24" x14ac:dyDescent="0.25">
      <c r="A14" s="405">
        <v>2009</v>
      </c>
      <c r="B14" s="405">
        <f t="shared" si="0"/>
        <v>13</v>
      </c>
      <c r="C14" s="1">
        <f>'2009'!C163</f>
        <v>50.2</v>
      </c>
      <c r="D14" s="1">
        <f>'2009'!D163</f>
        <v>47.8</v>
      </c>
      <c r="E14" s="1">
        <f>'2009'!E163</f>
        <v>53.2</v>
      </c>
      <c r="F14" s="1">
        <f>'2009'!F163</f>
        <v>32.4</v>
      </c>
      <c r="G14" s="1">
        <f>'2009'!G163</f>
        <v>29.6</v>
      </c>
      <c r="H14" s="1">
        <f>'2009'!H163</f>
        <v>33.4</v>
      </c>
      <c r="I14" s="1">
        <f>'2009'!I163</f>
        <v>102</v>
      </c>
      <c r="J14" s="1">
        <f>'2009'!J163</f>
        <v>9.4</v>
      </c>
      <c r="K14" s="1">
        <f>'2009'!K163</f>
        <v>28.8</v>
      </c>
      <c r="L14" s="1">
        <f>'2009'!L163</f>
        <v>65</v>
      </c>
      <c r="M14" s="1">
        <f>'2009'!M163</f>
        <v>152.19999999999999</v>
      </c>
      <c r="N14" s="1">
        <f>'2009'!N163</f>
        <v>77.2</v>
      </c>
      <c r="O14" s="1"/>
      <c r="P14" s="1">
        <f t="shared" si="1"/>
        <v>681.2</v>
      </c>
      <c r="Q14">
        <f t="shared" si="2"/>
        <v>151.19999999999999</v>
      </c>
      <c r="R14" s="405">
        <f t="shared" si="3"/>
        <v>11</v>
      </c>
      <c r="S14">
        <f t="shared" si="4"/>
        <v>95.4</v>
      </c>
      <c r="T14" s="405">
        <f t="shared" si="5"/>
        <v>16</v>
      </c>
      <c r="U14">
        <f t="shared" si="6"/>
        <v>140.20000000000002</v>
      </c>
      <c r="V14" s="405">
        <f t="shared" si="7"/>
        <v>16</v>
      </c>
      <c r="W14">
        <f t="shared" si="8"/>
        <v>294.39999999999998</v>
      </c>
      <c r="X14" s="405">
        <f t="shared" si="9"/>
        <v>4</v>
      </c>
    </row>
    <row r="15" spans="1:24" x14ac:dyDescent="0.25">
      <c r="A15" s="405">
        <v>2010</v>
      </c>
      <c r="B15" s="405">
        <f t="shared" si="0"/>
        <v>15</v>
      </c>
      <c r="C15" s="370">
        <f>'2010'!C163</f>
        <v>51.2</v>
      </c>
      <c r="D15" s="370">
        <f>'2010'!D163</f>
        <v>100.4</v>
      </c>
      <c r="E15" s="370">
        <f>'2010'!E163</f>
        <v>36.4</v>
      </c>
      <c r="F15" s="370">
        <f>'2010'!F163</f>
        <v>20.6</v>
      </c>
      <c r="G15" s="370">
        <f>'2010'!G163</f>
        <v>32.799999999999997</v>
      </c>
      <c r="H15" s="370">
        <f>'2010'!H163</f>
        <v>52.4</v>
      </c>
      <c r="I15" s="370">
        <f>'2010'!I163</f>
        <v>38.799999999999997</v>
      </c>
      <c r="J15" s="370">
        <f>'2010'!J163</f>
        <v>82.4</v>
      </c>
      <c r="K15" s="370">
        <f>'2010'!K163</f>
        <v>79.400000000000006</v>
      </c>
      <c r="L15" s="370">
        <f>'2010'!L163</f>
        <v>53</v>
      </c>
      <c r="M15" s="370">
        <f>'2010'!M163</f>
        <v>85.2</v>
      </c>
      <c r="N15" s="370">
        <f>'2010'!N163</f>
        <v>28</v>
      </c>
      <c r="O15" s="1"/>
      <c r="P15" s="1">
        <f t="shared" si="1"/>
        <v>660.6</v>
      </c>
      <c r="Q15">
        <f t="shared" si="2"/>
        <v>188.00000000000003</v>
      </c>
      <c r="R15" s="405">
        <f t="shared" si="3"/>
        <v>6</v>
      </c>
      <c r="S15">
        <f t="shared" si="4"/>
        <v>105.8</v>
      </c>
      <c r="T15" s="405">
        <f t="shared" si="5"/>
        <v>15</v>
      </c>
      <c r="U15">
        <f t="shared" si="6"/>
        <v>200.60000000000002</v>
      </c>
      <c r="V15" s="405">
        <f t="shared" si="7"/>
        <v>12</v>
      </c>
      <c r="W15">
        <f t="shared" si="8"/>
        <v>166.2</v>
      </c>
      <c r="X15" s="405">
        <f t="shared" si="9"/>
        <v>16</v>
      </c>
    </row>
    <row r="16" spans="1:24" x14ac:dyDescent="0.25">
      <c r="A16" s="405">
        <v>2011</v>
      </c>
      <c r="B16" s="405">
        <f t="shared" si="0"/>
        <v>11</v>
      </c>
      <c r="C16" s="370">
        <f>'2011'!C163</f>
        <v>69</v>
      </c>
      <c r="D16" s="370">
        <f>'2011'!D163</f>
        <v>40.799999999999997</v>
      </c>
      <c r="E16" s="370">
        <f>'2011'!E163</f>
        <v>24.6</v>
      </c>
      <c r="F16" s="370">
        <f>'2011'!F163</f>
        <v>11.2</v>
      </c>
      <c r="G16" s="370">
        <f>'2011'!G163</f>
        <v>9.6</v>
      </c>
      <c r="H16" s="370">
        <f>'2011'!H163</f>
        <v>54.4</v>
      </c>
      <c r="I16" s="370">
        <f>'2011'!I163</f>
        <v>93.6</v>
      </c>
      <c r="J16" s="370">
        <f>'2011'!J163</f>
        <v>122</v>
      </c>
      <c r="K16" s="370">
        <f>'2011'!K163</f>
        <v>68.2</v>
      </c>
      <c r="L16" s="370">
        <f>'2011'!L163</f>
        <v>35.799999999999997</v>
      </c>
      <c r="M16" s="370">
        <f>'2011'!M163</f>
        <v>28.2</v>
      </c>
      <c r="N16" s="370">
        <f>'2011'!N163</f>
        <v>175.4</v>
      </c>
      <c r="O16" s="1"/>
      <c r="P16" s="1">
        <f t="shared" si="1"/>
        <v>732.8</v>
      </c>
      <c r="Q16">
        <f t="shared" si="2"/>
        <v>134.4</v>
      </c>
      <c r="R16" s="405">
        <f t="shared" si="3"/>
        <v>14</v>
      </c>
      <c r="S16">
        <f t="shared" si="4"/>
        <v>75.199999999999989</v>
      </c>
      <c r="T16" s="405">
        <f t="shared" si="5"/>
        <v>17</v>
      </c>
      <c r="U16">
        <f t="shared" si="6"/>
        <v>283.8</v>
      </c>
      <c r="V16" s="405">
        <f t="shared" si="7"/>
        <v>4</v>
      </c>
      <c r="W16">
        <f t="shared" si="8"/>
        <v>239.4</v>
      </c>
      <c r="X16" s="405">
        <f t="shared" si="9"/>
        <v>9</v>
      </c>
    </row>
    <row r="17" spans="1:24" x14ac:dyDescent="0.25">
      <c r="A17" s="405">
        <v>2012</v>
      </c>
      <c r="B17" s="405">
        <f t="shared" si="0"/>
        <v>6</v>
      </c>
      <c r="C17" s="370">
        <f>'2012'!C163</f>
        <v>44.8</v>
      </c>
      <c r="D17" s="370">
        <f>'2012'!D163</f>
        <v>5.6</v>
      </c>
      <c r="E17" s="370">
        <f>'2012'!E163</f>
        <v>46.2</v>
      </c>
      <c r="F17" s="370">
        <f>'2012'!F163</f>
        <v>74.2</v>
      </c>
      <c r="G17" s="370">
        <f>'2012'!G163</f>
        <v>22.4</v>
      </c>
      <c r="H17" s="370">
        <f>'2012'!H163</f>
        <v>91.6</v>
      </c>
      <c r="I17" s="370">
        <f>'2012'!I163</f>
        <v>144.6</v>
      </c>
      <c r="J17" s="370">
        <f>'2012'!J163</f>
        <v>42.8</v>
      </c>
      <c r="K17" s="370">
        <f>'2012'!K163</f>
        <v>49.8</v>
      </c>
      <c r="L17" s="370">
        <f>'2012'!L163</f>
        <v>162.19999999999999</v>
      </c>
      <c r="M17" s="370">
        <f>'2012'!M163</f>
        <v>74.8</v>
      </c>
      <c r="N17" s="370">
        <f>'2012'!N163</f>
        <v>150.80000000000001</v>
      </c>
      <c r="O17" s="1"/>
      <c r="P17" s="1">
        <f t="shared" si="1"/>
        <v>909.8</v>
      </c>
      <c r="Q17">
        <f t="shared" si="2"/>
        <v>96.6</v>
      </c>
      <c r="R17" s="405">
        <f t="shared" si="3"/>
        <v>17</v>
      </c>
      <c r="S17">
        <f t="shared" si="4"/>
        <v>188.2</v>
      </c>
      <c r="T17" s="405">
        <f t="shared" si="5"/>
        <v>6</v>
      </c>
      <c r="U17">
        <f t="shared" si="6"/>
        <v>237.2</v>
      </c>
      <c r="V17" s="405">
        <f t="shared" si="7"/>
        <v>7</v>
      </c>
      <c r="W17">
        <f t="shared" si="8"/>
        <v>387.8</v>
      </c>
      <c r="X17" s="405">
        <f t="shared" si="9"/>
        <v>2</v>
      </c>
    </row>
    <row r="18" spans="1:24" x14ac:dyDescent="0.25">
      <c r="A18" s="405">
        <v>2013</v>
      </c>
      <c r="B18" s="405">
        <f t="shared" si="0"/>
        <v>12</v>
      </c>
      <c r="C18" s="370">
        <f>'2013'!C163</f>
        <v>35</v>
      </c>
      <c r="D18" s="370">
        <f>'2013'!D163</f>
        <v>53.2</v>
      </c>
      <c r="E18" s="370">
        <f>'2013'!E163</f>
        <v>27.8</v>
      </c>
      <c r="F18" s="370">
        <f>'2013'!F163</f>
        <v>20.2</v>
      </c>
      <c r="G18" s="370">
        <f>'2013'!G163</f>
        <v>69.8</v>
      </c>
      <c r="H18" s="370">
        <f>'2013'!H163</f>
        <v>54.6</v>
      </c>
      <c r="I18" s="370">
        <f>'2013'!I163</f>
        <v>51.6</v>
      </c>
      <c r="J18" s="370">
        <f>'2013'!J163</f>
        <v>45.6</v>
      </c>
      <c r="K18" s="370">
        <f>'2013'!K163</f>
        <v>61.6</v>
      </c>
      <c r="L18" s="370">
        <f>'2013'!L163</f>
        <v>82.2</v>
      </c>
      <c r="M18" s="370">
        <f>'2013'!M163</f>
        <v>133.4</v>
      </c>
      <c r="N18" s="370">
        <f>'2013'!N163</f>
        <v>51.2</v>
      </c>
      <c r="O18" s="1"/>
      <c r="P18" s="1">
        <f t="shared" si="1"/>
        <v>686.20000000000016</v>
      </c>
      <c r="Q18">
        <f t="shared" si="2"/>
        <v>116</v>
      </c>
      <c r="R18" s="405">
        <f t="shared" si="3"/>
        <v>15</v>
      </c>
      <c r="S18">
        <f t="shared" si="4"/>
        <v>144.6</v>
      </c>
      <c r="T18" s="405">
        <f t="shared" si="5"/>
        <v>13</v>
      </c>
      <c r="U18">
        <f t="shared" si="6"/>
        <v>158.80000000000001</v>
      </c>
      <c r="V18" s="405">
        <f t="shared" si="7"/>
        <v>15</v>
      </c>
      <c r="W18">
        <f t="shared" si="8"/>
        <v>266.8</v>
      </c>
      <c r="X18" s="405">
        <f t="shared" si="9"/>
        <v>7</v>
      </c>
    </row>
    <row r="19" spans="1:24" x14ac:dyDescent="0.25">
      <c r="A19" s="405">
        <v>2014</v>
      </c>
      <c r="B19" s="405">
        <f t="shared" si="0"/>
        <v>9</v>
      </c>
      <c r="C19" s="370">
        <f>'2014'!C163</f>
        <v>96</v>
      </c>
      <c r="D19" s="370">
        <f>'2014'!D163</f>
        <v>82.2</v>
      </c>
      <c r="E19" s="370">
        <f>'2014'!E163</f>
        <v>25.6</v>
      </c>
      <c r="F19" s="370">
        <f>'2014'!F163</f>
        <v>27.4</v>
      </c>
      <c r="G19" s="370">
        <f>'2014'!G163</f>
        <v>81.2</v>
      </c>
      <c r="H19" s="370">
        <f>'2014'!H163</f>
        <v>53</v>
      </c>
      <c r="I19" s="370">
        <f>'2014'!I163</f>
        <v>68</v>
      </c>
      <c r="J19" s="370">
        <f>'2014'!J163</f>
        <v>123.6</v>
      </c>
      <c r="K19" s="370">
        <f>'2014'!K163</f>
        <v>15.4</v>
      </c>
      <c r="L19" s="370">
        <f>'2014'!L163</f>
        <v>47.8</v>
      </c>
      <c r="M19" s="370">
        <f>'2014'!M163</f>
        <v>46.4</v>
      </c>
      <c r="N19" s="370">
        <f>'2014'!N163</f>
        <v>102</v>
      </c>
      <c r="O19" s="1"/>
      <c r="P19" s="1">
        <f t="shared" si="1"/>
        <v>768.59999999999991</v>
      </c>
      <c r="Q19">
        <f t="shared" si="2"/>
        <v>203.79999999999998</v>
      </c>
      <c r="R19" s="405">
        <f t="shared" si="3"/>
        <v>5</v>
      </c>
      <c r="S19">
        <f t="shared" si="4"/>
        <v>161.6</v>
      </c>
      <c r="T19" s="405">
        <f t="shared" si="5"/>
        <v>11</v>
      </c>
      <c r="U19">
        <f t="shared" si="6"/>
        <v>207</v>
      </c>
      <c r="V19" s="405">
        <f t="shared" si="7"/>
        <v>11</v>
      </c>
      <c r="W19">
        <f t="shared" si="8"/>
        <v>196.2</v>
      </c>
      <c r="X19" s="405">
        <f t="shared" si="9"/>
        <v>12</v>
      </c>
    </row>
    <row r="20" spans="1:24" x14ac:dyDescent="0.25">
      <c r="A20" s="405"/>
      <c r="B20" s="405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24" x14ac:dyDescent="0.25">
      <c r="A21" s="412" t="s">
        <v>571</v>
      </c>
      <c r="B21" s="412"/>
      <c r="C21" s="413">
        <f>AVERAGE(C3:C19)</f>
        <v>58.847058823529416</v>
      </c>
      <c r="D21" s="413">
        <f t="shared" ref="D21:N21" si="10">AVERAGE(D3:D19)</f>
        <v>57.95882352941176</v>
      </c>
      <c r="E21" s="413">
        <f t="shared" si="10"/>
        <v>58.847058823529416</v>
      </c>
      <c r="F21" s="413">
        <f t="shared" si="10"/>
        <v>51.570588235294125</v>
      </c>
      <c r="G21" s="413">
        <f t="shared" si="10"/>
        <v>62.073529411764703</v>
      </c>
      <c r="H21" s="413">
        <f t="shared" si="10"/>
        <v>56.476470588235294</v>
      </c>
      <c r="I21" s="413">
        <f t="shared" si="10"/>
        <v>78.2470588235294</v>
      </c>
      <c r="J21" s="413">
        <f t="shared" si="10"/>
        <v>87.558823529411754</v>
      </c>
      <c r="K21" s="413">
        <f t="shared" si="10"/>
        <v>59.817647058823525</v>
      </c>
      <c r="L21" s="413">
        <f t="shared" si="10"/>
        <v>77.92941176470589</v>
      </c>
      <c r="M21" s="413">
        <f t="shared" si="10"/>
        <v>84.29411764705884</v>
      </c>
      <c r="N21" s="413">
        <f t="shared" si="10"/>
        <v>91.776470588235298</v>
      </c>
      <c r="O21" s="413"/>
      <c r="P21" s="413">
        <f t="shared" si="1"/>
        <v>825.39705882352951</v>
      </c>
      <c r="Q21" s="414">
        <f t="shared" si="2"/>
        <v>175.65294117647059</v>
      </c>
      <c r="R21" s="413"/>
      <c r="S21" s="414">
        <f t="shared" si="4"/>
        <v>170.12058823529412</v>
      </c>
      <c r="T21" s="414"/>
      <c r="U21" s="414">
        <f t="shared" si="6"/>
        <v>225.62352941176468</v>
      </c>
      <c r="V21" s="414"/>
      <c r="W21" s="414">
        <f t="shared" si="8"/>
        <v>254.00000000000003</v>
      </c>
    </row>
    <row r="22" spans="1:24" x14ac:dyDescent="0.25">
      <c r="A22" s="405"/>
      <c r="B22" s="405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24" x14ac:dyDescent="0.25">
      <c r="A23" s="407" t="s">
        <v>673</v>
      </c>
      <c r="B23" s="407"/>
      <c r="C23" s="408"/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8"/>
      <c r="P23" s="408"/>
      <c r="Q23" s="408"/>
      <c r="R23" s="418"/>
      <c r="S23" s="408"/>
      <c r="T23" s="408"/>
      <c r="U23" s="408"/>
      <c r="V23" s="408"/>
      <c r="W23" s="408"/>
    </row>
    <row r="24" spans="1:24" x14ac:dyDescent="0.25">
      <c r="A24" s="405" t="s">
        <v>86</v>
      </c>
      <c r="B24" s="405"/>
      <c r="C24" s="1" t="s">
        <v>658</v>
      </c>
      <c r="D24" s="1" t="s">
        <v>659</v>
      </c>
      <c r="E24" s="1" t="s">
        <v>660</v>
      </c>
      <c r="F24" s="1" t="s">
        <v>661</v>
      </c>
      <c r="G24" s="1" t="s">
        <v>6</v>
      </c>
      <c r="H24" s="1" t="s">
        <v>7</v>
      </c>
      <c r="I24" s="1" t="s">
        <v>662</v>
      </c>
      <c r="J24" s="1" t="s">
        <v>663</v>
      </c>
      <c r="K24" s="1" t="s">
        <v>664</v>
      </c>
      <c r="L24" s="1" t="s">
        <v>665</v>
      </c>
      <c r="M24" s="1" t="s">
        <v>666</v>
      </c>
      <c r="N24" s="1" t="s">
        <v>667</v>
      </c>
      <c r="O24" s="1"/>
      <c r="P24" s="1" t="s">
        <v>674</v>
      </c>
      <c r="Q24" s="1" t="s">
        <v>675</v>
      </c>
    </row>
    <row r="25" spans="1:24" x14ac:dyDescent="0.25">
      <c r="A25" s="405">
        <v>2001</v>
      </c>
      <c r="B25" s="405"/>
      <c r="C25" s="1"/>
      <c r="D25" s="1"/>
      <c r="E25" s="1"/>
      <c r="F25" s="1">
        <f>'2001'!F48</f>
        <v>63.5</v>
      </c>
      <c r="G25" s="1">
        <f>'2001'!G48</f>
        <v>10</v>
      </c>
      <c r="H25" s="1">
        <f>'2001'!H48</f>
        <v>11.5</v>
      </c>
      <c r="I25" s="1">
        <f>'2001'!I48</f>
        <v>48</v>
      </c>
      <c r="J25" s="1">
        <f>'2001'!J48</f>
        <v>17.5</v>
      </c>
      <c r="K25" s="1">
        <f>'2001'!K48</f>
        <v>19</v>
      </c>
      <c r="L25" s="1">
        <f>'2001'!L48</f>
        <v>20</v>
      </c>
      <c r="M25" s="1">
        <f>'2001'!M48</f>
        <v>31.5</v>
      </c>
      <c r="N25" s="1">
        <f>'2001'!N48</f>
        <v>13</v>
      </c>
      <c r="O25" s="1"/>
      <c r="P25" s="1">
        <f>MAX(C25:N25)</f>
        <v>63.5</v>
      </c>
      <c r="Q25" s="1">
        <f>MIN(D25:O25)</f>
        <v>10</v>
      </c>
    </row>
    <row r="26" spans="1:24" x14ac:dyDescent="0.25">
      <c r="A26" s="405">
        <v>2002</v>
      </c>
      <c r="B26" s="405"/>
      <c r="C26" s="1">
        <f>'2002'!C68</f>
        <v>25</v>
      </c>
      <c r="D26" s="1">
        <f>'2002'!D68</f>
        <v>21</v>
      </c>
      <c r="E26" s="1">
        <f>'2002'!E68</f>
        <v>20</v>
      </c>
      <c r="F26" s="1">
        <f>'2002'!F68</f>
        <v>8</v>
      </c>
      <c r="G26" s="1">
        <f>'2002'!G68</f>
        <v>9</v>
      </c>
      <c r="H26" s="1">
        <f>'2002'!H68</f>
        <v>32</v>
      </c>
      <c r="I26" s="1">
        <f>'2002'!I68</f>
        <v>22</v>
      </c>
      <c r="J26" s="1">
        <f>'2002'!J68</f>
        <v>65</v>
      </c>
      <c r="K26" s="1">
        <f>'2002'!K68</f>
        <v>32</v>
      </c>
      <c r="L26" s="1">
        <f>'2002'!L68</f>
        <v>15</v>
      </c>
      <c r="M26" s="1">
        <f>'2002'!M68</f>
        <v>30</v>
      </c>
      <c r="N26" s="1">
        <f>'2002'!N68</f>
        <v>20</v>
      </c>
      <c r="O26" s="1"/>
      <c r="P26" s="1">
        <f t="shared" ref="P26:P38" si="11">MAX(C26:N26)</f>
        <v>65</v>
      </c>
      <c r="Q26" s="1">
        <f t="shared" ref="Q26:Q38" si="12">MIN(D26:O26)</f>
        <v>8</v>
      </c>
    </row>
    <row r="27" spans="1:24" x14ac:dyDescent="0.25">
      <c r="A27" s="405">
        <v>2003</v>
      </c>
      <c r="B27" s="405"/>
      <c r="C27" s="1">
        <f>'2003'!C186</f>
        <v>15</v>
      </c>
      <c r="D27" s="1">
        <f>'2003'!D186</f>
        <v>4</v>
      </c>
      <c r="E27" s="1">
        <f>'2003'!E186</f>
        <v>7</v>
      </c>
      <c r="F27" s="1">
        <f>'2003'!F186</f>
        <v>16</v>
      </c>
      <c r="G27" s="1">
        <f>'2003'!G186</f>
        <v>7</v>
      </c>
      <c r="H27" s="1">
        <f>'2003'!H186</f>
        <v>24</v>
      </c>
      <c r="I27" s="1">
        <f>'2003'!I186</f>
        <v>21</v>
      </c>
      <c r="J27" s="1">
        <f>'2003'!J186</f>
        <v>44</v>
      </c>
      <c r="K27" s="1">
        <f>'2003'!K186</f>
        <v>6</v>
      </c>
      <c r="L27" s="1">
        <f>'2003'!L186</f>
        <v>10</v>
      </c>
      <c r="M27" s="1">
        <f>'2003'!M186</f>
        <v>6</v>
      </c>
      <c r="N27" s="1">
        <f>'2003'!N186</f>
        <v>10</v>
      </c>
      <c r="O27" s="1"/>
      <c r="P27" s="1">
        <f t="shared" si="11"/>
        <v>44</v>
      </c>
      <c r="Q27" s="1">
        <f t="shared" si="12"/>
        <v>4</v>
      </c>
    </row>
    <row r="28" spans="1:24" x14ac:dyDescent="0.25">
      <c r="A28" s="405">
        <v>2004</v>
      </c>
      <c r="B28" s="405"/>
      <c r="C28" s="1">
        <f>'2004'!C199</f>
        <v>12</v>
      </c>
      <c r="D28" s="1">
        <f>'2004'!D199</f>
        <v>6</v>
      </c>
      <c r="E28" s="1">
        <f>'2004'!E199</f>
        <v>8</v>
      </c>
      <c r="F28" s="1">
        <f>'2004'!F199</f>
        <v>9</v>
      </c>
      <c r="G28" s="1">
        <f>'2004'!G199</f>
        <v>12</v>
      </c>
      <c r="H28" s="1">
        <f>'2004'!H199</f>
        <v>7</v>
      </c>
      <c r="I28" s="1">
        <f>'2004'!I199</f>
        <v>14</v>
      </c>
      <c r="J28" s="1">
        <f>'2004'!J199</f>
        <v>32</v>
      </c>
      <c r="K28" s="1">
        <f>'2004'!K199</f>
        <v>22</v>
      </c>
      <c r="L28" s="1">
        <f>'2004'!L199</f>
        <v>14</v>
      </c>
      <c r="M28" s="1">
        <f>'2004'!M199</f>
        <v>13</v>
      </c>
      <c r="N28" s="1">
        <f>'2004'!N199</f>
        <v>19</v>
      </c>
      <c r="O28" s="1"/>
      <c r="P28" s="1">
        <f t="shared" si="11"/>
        <v>32</v>
      </c>
      <c r="Q28" s="1">
        <f t="shared" si="12"/>
        <v>6</v>
      </c>
    </row>
    <row r="29" spans="1:24" x14ac:dyDescent="0.25">
      <c r="A29" s="405">
        <v>2005</v>
      </c>
      <c r="B29" s="405"/>
      <c r="C29" s="1">
        <f>'2005'!C199</f>
        <v>18</v>
      </c>
      <c r="D29" s="1">
        <f>'2005'!D199</f>
        <v>22</v>
      </c>
      <c r="E29" s="1">
        <f>'2005'!E199</f>
        <v>8</v>
      </c>
      <c r="F29" s="1">
        <f>'2005'!F199</f>
        <v>13</v>
      </c>
      <c r="G29" s="1">
        <f>'2005'!G199</f>
        <v>21</v>
      </c>
      <c r="H29" s="1">
        <f>'2005'!H199</f>
        <v>17</v>
      </c>
      <c r="I29" s="1">
        <f>'2005'!I199</f>
        <v>39</v>
      </c>
      <c r="J29" s="1">
        <f>'2005'!J199</f>
        <v>11</v>
      </c>
      <c r="K29" s="1">
        <f>'2005'!K199</f>
        <v>5</v>
      </c>
      <c r="L29" s="1">
        <f>'2005'!L199</f>
        <v>21</v>
      </c>
      <c r="M29" s="1">
        <f>'2005'!M199</f>
        <v>13</v>
      </c>
      <c r="N29" s="1">
        <f>'2005'!N199</f>
        <v>15</v>
      </c>
      <c r="O29" s="1"/>
      <c r="P29" s="1">
        <f t="shared" si="11"/>
        <v>39</v>
      </c>
      <c r="Q29" s="1">
        <f t="shared" si="12"/>
        <v>5</v>
      </c>
    </row>
    <row r="30" spans="1:24" x14ac:dyDescent="0.25">
      <c r="A30" s="405">
        <v>2006</v>
      </c>
      <c r="B30" s="405"/>
      <c r="C30" s="1">
        <f>'2006'!C199</f>
        <v>13</v>
      </c>
      <c r="D30" s="1">
        <f>'2006'!D199</f>
        <v>14</v>
      </c>
      <c r="E30" s="1">
        <f>'2006'!E199</f>
        <v>23</v>
      </c>
      <c r="F30" s="1">
        <f>'2006'!F199</f>
        <v>10</v>
      </c>
      <c r="G30" s="1">
        <f>'2006'!G199</f>
        <v>50</v>
      </c>
      <c r="H30" s="1">
        <f>'2006'!H199</f>
        <v>20</v>
      </c>
      <c r="I30" s="1">
        <f>'2006'!I199</f>
        <v>12</v>
      </c>
      <c r="J30" s="1">
        <f>'2006'!J199</f>
        <v>32</v>
      </c>
      <c r="K30" s="1">
        <f>'2006'!K199</f>
        <v>14</v>
      </c>
      <c r="L30" s="1">
        <f>'2006'!L199</f>
        <v>13</v>
      </c>
      <c r="M30" s="1">
        <f>'2006'!M199</f>
        <v>13</v>
      </c>
      <c r="N30" s="1">
        <f>'2006'!N199</f>
        <v>24</v>
      </c>
      <c r="O30" s="1"/>
      <c r="P30" s="1">
        <f t="shared" si="11"/>
        <v>50</v>
      </c>
      <c r="Q30" s="1">
        <f t="shared" si="12"/>
        <v>10</v>
      </c>
    </row>
    <row r="31" spans="1:24" x14ac:dyDescent="0.25">
      <c r="A31" s="405">
        <v>2007</v>
      </c>
      <c r="B31" s="405"/>
      <c r="C31" s="1">
        <f>'2007'!C199</f>
        <v>5</v>
      </c>
      <c r="D31" s="1">
        <f>'2007'!D199</f>
        <v>18</v>
      </c>
      <c r="E31" s="1">
        <f>'2007'!E199</f>
        <v>22</v>
      </c>
      <c r="F31" s="1">
        <f>'2007'!F199</f>
        <v>7</v>
      </c>
      <c r="G31" s="1">
        <f>'2007'!G199</f>
        <v>33</v>
      </c>
      <c r="H31" s="1">
        <f>'2007'!H199</f>
        <v>32</v>
      </c>
      <c r="I31" s="1">
        <f>'2007'!I199</f>
        <v>33.4</v>
      </c>
      <c r="J31" s="1">
        <f>'2007'!J199</f>
        <v>23.4</v>
      </c>
      <c r="K31" s="1">
        <f>'2007'!K199</f>
        <v>11.8</v>
      </c>
      <c r="L31" s="1">
        <f>'2007'!L199</f>
        <v>17.600000000000001</v>
      </c>
      <c r="M31" s="1">
        <f>'2007'!M199</f>
        <v>6.2</v>
      </c>
      <c r="N31" s="1">
        <f>'2007'!N199</f>
        <v>22.8</v>
      </c>
      <c r="O31" s="1"/>
      <c r="P31" s="1">
        <f t="shared" si="11"/>
        <v>33.4</v>
      </c>
      <c r="Q31" s="1">
        <f t="shared" si="12"/>
        <v>6.2</v>
      </c>
    </row>
    <row r="32" spans="1:24" x14ac:dyDescent="0.25">
      <c r="A32" s="405">
        <v>2008</v>
      </c>
      <c r="B32" s="405"/>
      <c r="C32" s="1">
        <f>'2008'!C199</f>
        <v>13.8</v>
      </c>
      <c r="D32" s="1">
        <f>'2008'!D199</f>
        <v>12.4</v>
      </c>
      <c r="E32" s="1">
        <f>'2008'!E199</f>
        <v>17.399999999999999</v>
      </c>
      <c r="F32" s="1">
        <f>'2008'!F199</f>
        <v>14.4</v>
      </c>
      <c r="G32" s="1">
        <f>'2008'!G199</f>
        <v>39.799999999999997</v>
      </c>
      <c r="H32" s="1">
        <f>'2008'!H199</f>
        <v>10</v>
      </c>
      <c r="I32" s="1">
        <f>'2008'!I199</f>
        <v>10.6</v>
      </c>
      <c r="J32" s="1">
        <f>'2008'!J199</f>
        <v>62</v>
      </c>
      <c r="K32" s="1">
        <f>'2008'!K199</f>
        <v>25.6</v>
      </c>
      <c r="L32" s="1">
        <f>'2008'!L199</f>
        <v>17.399999999999999</v>
      </c>
      <c r="M32" s="1">
        <f>'2008'!M199</f>
        <v>14</v>
      </c>
      <c r="N32" s="1">
        <f>'2008'!N199</f>
        <v>17.2</v>
      </c>
      <c r="O32" s="1"/>
      <c r="P32" s="1">
        <f t="shared" si="11"/>
        <v>62</v>
      </c>
      <c r="Q32" s="1">
        <f t="shared" si="12"/>
        <v>10</v>
      </c>
    </row>
    <row r="33" spans="1:18" x14ac:dyDescent="0.25">
      <c r="A33" s="405">
        <v>2009</v>
      </c>
      <c r="B33" s="405"/>
      <c r="C33" s="1">
        <f>'2009'!C199</f>
        <v>12.4</v>
      </c>
      <c r="D33" s="1">
        <f>'2009'!D199</f>
        <v>19.8</v>
      </c>
      <c r="E33" s="1">
        <f>'2009'!E199</f>
        <v>11.4</v>
      </c>
      <c r="F33" s="1">
        <f>'2009'!F199</f>
        <v>13</v>
      </c>
      <c r="G33" s="1">
        <f>'2009'!G199</f>
        <v>8.1999999999999993</v>
      </c>
      <c r="H33" s="1">
        <f>'2009'!H199</f>
        <v>11.4</v>
      </c>
      <c r="I33" s="1">
        <f>'2009'!I199</f>
        <v>21.4</v>
      </c>
      <c r="J33" s="1">
        <f>'2009'!J199</f>
        <v>4.2</v>
      </c>
      <c r="K33" s="1">
        <f>'2009'!K199</f>
        <v>7.6</v>
      </c>
      <c r="L33" s="1">
        <f>'2009'!L199</f>
        <v>11.2</v>
      </c>
      <c r="M33" s="1">
        <f>'2009'!M199</f>
        <v>25.6</v>
      </c>
      <c r="N33" s="1">
        <f>'2009'!N199</f>
        <v>10.199999999999999</v>
      </c>
      <c r="O33" s="1"/>
      <c r="P33" s="1">
        <f t="shared" si="11"/>
        <v>25.6</v>
      </c>
      <c r="Q33" s="1">
        <f t="shared" si="12"/>
        <v>4.2</v>
      </c>
    </row>
    <row r="34" spans="1:18" x14ac:dyDescent="0.25">
      <c r="A34" s="405">
        <v>2010</v>
      </c>
      <c r="B34" s="405"/>
      <c r="C34" s="1">
        <f>'2010'!C199</f>
        <v>11.8</v>
      </c>
      <c r="D34" s="1">
        <f>'2010'!D199</f>
        <v>24.6</v>
      </c>
      <c r="E34" s="1">
        <f>'2010'!E199</f>
        <v>12</v>
      </c>
      <c r="F34" s="1">
        <f>'2010'!F199</f>
        <v>6.8</v>
      </c>
      <c r="G34" s="1">
        <f>'2010'!G199</f>
        <v>18</v>
      </c>
      <c r="H34" s="1">
        <f>'2010'!H199</f>
        <v>22</v>
      </c>
      <c r="I34" s="1">
        <f>'2010'!I199</f>
        <v>14.4</v>
      </c>
      <c r="J34" s="1">
        <f>'2010'!J199</f>
        <v>25.2</v>
      </c>
      <c r="K34" s="1">
        <f>'2010'!K199</f>
        <v>22.6</v>
      </c>
      <c r="L34" s="1">
        <f>'2010'!L199</f>
        <v>15.4</v>
      </c>
      <c r="M34" s="1">
        <f>'2010'!M199</f>
        <v>45.4</v>
      </c>
      <c r="N34" s="1">
        <f>'2010'!N199</f>
        <v>13.6</v>
      </c>
      <c r="O34" s="1"/>
      <c r="P34" s="1">
        <f t="shared" si="11"/>
        <v>45.4</v>
      </c>
      <c r="Q34" s="1">
        <f t="shared" si="12"/>
        <v>6.8</v>
      </c>
    </row>
    <row r="35" spans="1:18" x14ac:dyDescent="0.25">
      <c r="A35" s="405">
        <v>2011</v>
      </c>
      <c r="B35" s="405"/>
      <c r="C35" s="1">
        <f>'2011'!C199</f>
        <v>16</v>
      </c>
      <c r="D35" s="1">
        <f>'2011'!D199</f>
        <v>7.8</v>
      </c>
      <c r="E35" s="1">
        <f>'2011'!E199</f>
        <v>14.2</v>
      </c>
      <c r="F35" s="1">
        <f>'2011'!F199</f>
        <v>6</v>
      </c>
      <c r="G35" s="1">
        <f>'2011'!G199</f>
        <v>2.6</v>
      </c>
      <c r="H35" s="1">
        <f>'2011'!H199</f>
        <v>12.6</v>
      </c>
      <c r="I35" s="1">
        <f>'2011'!I199</f>
        <v>32.4</v>
      </c>
      <c r="J35" s="1">
        <f>'2011'!J199</f>
        <v>20</v>
      </c>
      <c r="K35" s="1">
        <f>'2011'!K199</f>
        <v>16.2</v>
      </c>
      <c r="L35" s="1">
        <f>'2011'!L199</f>
        <v>8.8000000000000007</v>
      </c>
      <c r="M35" s="1">
        <f>'2011'!M199</f>
        <v>11</v>
      </c>
      <c r="N35" s="1">
        <f>'2011'!N199</f>
        <v>26</v>
      </c>
      <c r="O35" s="1"/>
      <c r="P35" s="1">
        <f t="shared" si="11"/>
        <v>32.4</v>
      </c>
      <c r="Q35" s="1">
        <f t="shared" si="12"/>
        <v>2.6</v>
      </c>
    </row>
    <row r="36" spans="1:18" x14ac:dyDescent="0.25">
      <c r="A36" s="405">
        <v>2012</v>
      </c>
      <c r="B36" s="405"/>
      <c r="C36" s="1">
        <f>'2012'!C199</f>
        <v>11.4</v>
      </c>
      <c r="D36" s="1">
        <f>'2012'!D199</f>
        <v>2.6</v>
      </c>
      <c r="E36" s="1">
        <f>'2012'!E199</f>
        <v>23.4</v>
      </c>
      <c r="F36" s="1">
        <f>'2012'!F199</f>
        <v>14</v>
      </c>
      <c r="G36" s="1">
        <f>'2012'!G199</f>
        <v>6.4</v>
      </c>
      <c r="H36" s="1">
        <f>'2012'!H199</f>
        <v>23.4</v>
      </c>
      <c r="I36" s="1">
        <f>'2012'!I199</f>
        <v>32.4</v>
      </c>
      <c r="J36" s="1">
        <f>'2012'!J199</f>
        <v>11</v>
      </c>
      <c r="K36" s="1">
        <f>'2012'!K199</f>
        <v>24.4</v>
      </c>
      <c r="L36" s="1">
        <f>'2012'!L199</f>
        <v>39.799999999999997</v>
      </c>
      <c r="M36" s="1">
        <f>'2012'!M199</f>
        <v>9.6</v>
      </c>
      <c r="N36" s="1">
        <f>'2012'!N199</f>
        <v>33.799999999999997</v>
      </c>
      <c r="O36" s="1"/>
      <c r="P36" s="1">
        <f t="shared" si="11"/>
        <v>39.799999999999997</v>
      </c>
      <c r="Q36" s="1">
        <f t="shared" si="12"/>
        <v>2.6</v>
      </c>
    </row>
    <row r="37" spans="1:18" x14ac:dyDescent="0.25">
      <c r="A37" s="405">
        <v>2013</v>
      </c>
      <c r="B37" s="405"/>
      <c r="C37" s="1">
        <f>'2013'!C203</f>
        <v>5.8</v>
      </c>
      <c r="D37" s="1">
        <f>'2013'!D203</f>
        <v>7.2</v>
      </c>
      <c r="E37" s="1">
        <f>'2013'!E203</f>
        <v>7.4</v>
      </c>
      <c r="F37" s="1">
        <f>'2013'!F203</f>
        <v>5.6</v>
      </c>
      <c r="G37" s="1">
        <f>'2013'!G203</f>
        <v>9.8000000000000007</v>
      </c>
      <c r="H37" s="1">
        <f>'2013'!H203</f>
        <v>17.899999999999999</v>
      </c>
      <c r="I37" s="1">
        <f>'2013'!I203</f>
        <v>17.899999999999999</v>
      </c>
      <c r="J37" s="1">
        <f>'2013'!J203</f>
        <v>30.4</v>
      </c>
      <c r="K37" s="1">
        <f>'2013'!K203</f>
        <v>21.8</v>
      </c>
      <c r="L37" s="1">
        <f>'2013'!L203</f>
        <v>25.2</v>
      </c>
      <c r="M37" s="1">
        <f>'2013'!M203</f>
        <v>21.2</v>
      </c>
      <c r="N37" s="1">
        <f>'2013'!N203</f>
        <v>11.9</v>
      </c>
      <c r="O37" s="1"/>
      <c r="P37" s="1">
        <f t="shared" si="11"/>
        <v>30.4</v>
      </c>
      <c r="Q37" s="1">
        <f t="shared" si="12"/>
        <v>5.6</v>
      </c>
    </row>
    <row r="38" spans="1:18" x14ac:dyDescent="0.25">
      <c r="A38" s="405">
        <v>2014</v>
      </c>
      <c r="B38" s="405"/>
      <c r="C38" s="1">
        <f>'2014'!C203</f>
        <v>14.7</v>
      </c>
      <c r="D38" s="1">
        <f>'2014'!D203</f>
        <v>17.3</v>
      </c>
      <c r="E38" s="1">
        <f>'2014'!E203</f>
        <v>6.3</v>
      </c>
      <c r="F38" s="1">
        <f>'2014'!F203</f>
        <v>13.6</v>
      </c>
      <c r="G38" s="1">
        <f>'2014'!G203</f>
        <v>20.8</v>
      </c>
      <c r="H38" s="1">
        <f>'2014'!H203</f>
        <v>13.2</v>
      </c>
      <c r="I38" s="1">
        <f>'2014'!I203</f>
        <v>17</v>
      </c>
      <c r="J38" s="1">
        <f>'2014'!J203</f>
        <v>41.3</v>
      </c>
      <c r="K38" s="1">
        <f>'2014'!K203</f>
        <v>34.1</v>
      </c>
      <c r="L38" s="1">
        <f>'2014'!L203</f>
        <v>10.7</v>
      </c>
      <c r="M38" s="1">
        <f>'2014'!M203</f>
        <v>11.9</v>
      </c>
      <c r="N38" s="1">
        <f>'2014'!N203</f>
        <v>16.100000000000001</v>
      </c>
      <c r="O38" s="1"/>
      <c r="P38" s="1">
        <f t="shared" si="11"/>
        <v>41.3</v>
      </c>
      <c r="Q38" s="1">
        <f t="shared" si="12"/>
        <v>6.3</v>
      </c>
    </row>
    <row r="39" spans="1:18" x14ac:dyDescent="0.25">
      <c r="A39" s="405"/>
      <c r="B39" s="40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8" x14ac:dyDescent="0.25">
      <c r="A40" s="405" t="s">
        <v>676</v>
      </c>
      <c r="B40" s="405"/>
      <c r="C40" s="1">
        <f>MAX(C25:C38)</f>
        <v>25</v>
      </c>
      <c r="D40" s="1">
        <f t="shared" ref="D40:N40" si="13">MAX(D25:D38)</f>
        <v>24.6</v>
      </c>
      <c r="E40" s="1">
        <f t="shared" si="13"/>
        <v>23.4</v>
      </c>
      <c r="F40" s="1">
        <f t="shared" si="13"/>
        <v>63.5</v>
      </c>
      <c r="G40" s="1">
        <f t="shared" si="13"/>
        <v>50</v>
      </c>
      <c r="H40" s="1">
        <f t="shared" si="13"/>
        <v>32</v>
      </c>
      <c r="I40" s="1">
        <f t="shared" si="13"/>
        <v>48</v>
      </c>
      <c r="J40" s="1">
        <f t="shared" si="13"/>
        <v>65</v>
      </c>
      <c r="K40" s="1">
        <f t="shared" si="13"/>
        <v>34.1</v>
      </c>
      <c r="L40" s="1">
        <f t="shared" si="13"/>
        <v>39.799999999999997</v>
      </c>
      <c r="M40" s="1">
        <f t="shared" si="13"/>
        <v>45.4</v>
      </c>
      <c r="N40" s="1">
        <f t="shared" si="13"/>
        <v>33.799999999999997</v>
      </c>
      <c r="O40" s="1"/>
      <c r="P40" s="1"/>
    </row>
    <row r="41" spans="1:18" x14ac:dyDescent="0.25">
      <c r="A41" s="405" t="s">
        <v>677</v>
      </c>
      <c r="B41" s="405"/>
      <c r="C41" s="1">
        <f>MIN(C25:C38)</f>
        <v>5</v>
      </c>
      <c r="D41" s="1">
        <f t="shared" ref="D41:N41" si="14">MIN(D25:D38)</f>
        <v>2.6</v>
      </c>
      <c r="E41" s="1">
        <f t="shared" si="14"/>
        <v>6.3</v>
      </c>
      <c r="F41" s="1">
        <f t="shared" si="14"/>
        <v>5.6</v>
      </c>
      <c r="G41" s="1">
        <f t="shared" si="14"/>
        <v>2.6</v>
      </c>
      <c r="H41" s="1">
        <f t="shared" si="14"/>
        <v>7</v>
      </c>
      <c r="I41" s="1">
        <f t="shared" si="14"/>
        <v>10.6</v>
      </c>
      <c r="J41" s="1">
        <f t="shared" si="14"/>
        <v>4.2</v>
      </c>
      <c r="K41" s="1">
        <f t="shared" si="14"/>
        <v>5</v>
      </c>
      <c r="L41" s="1">
        <f t="shared" si="14"/>
        <v>8.8000000000000007</v>
      </c>
      <c r="M41" s="1">
        <f t="shared" si="14"/>
        <v>6</v>
      </c>
      <c r="N41" s="1">
        <f t="shared" si="14"/>
        <v>10</v>
      </c>
      <c r="O41" s="1"/>
      <c r="P41" s="1"/>
    </row>
    <row r="43" spans="1:18" s="417" customFormat="1" x14ac:dyDescent="0.25">
      <c r="A43" s="417" t="s">
        <v>679</v>
      </c>
      <c r="R43" s="419"/>
    </row>
    <row r="44" spans="1:18" x14ac:dyDescent="0.25">
      <c r="A44" s="405" t="s">
        <v>86</v>
      </c>
      <c r="B44" s="405"/>
      <c r="C44" s="1" t="s">
        <v>658</v>
      </c>
      <c r="D44" s="1" t="s">
        <v>659</v>
      </c>
      <c r="E44" s="1" t="s">
        <v>660</v>
      </c>
      <c r="F44" s="1" t="s">
        <v>661</v>
      </c>
      <c r="G44" s="1" t="s">
        <v>6</v>
      </c>
      <c r="H44" s="1" t="s">
        <v>7</v>
      </c>
      <c r="I44" s="1" t="s">
        <v>662</v>
      </c>
      <c r="J44" s="1" t="s">
        <v>663</v>
      </c>
      <c r="K44" s="1" t="s">
        <v>664</v>
      </c>
      <c r="L44" s="1" t="s">
        <v>665</v>
      </c>
      <c r="M44" s="1" t="s">
        <v>666</v>
      </c>
      <c r="N44" s="1" t="s">
        <v>667</v>
      </c>
      <c r="O44" s="1"/>
      <c r="P44" s="1" t="s">
        <v>674</v>
      </c>
      <c r="Q44" s="1" t="s">
        <v>675</v>
      </c>
      <c r="R44" s="1" t="s">
        <v>680</v>
      </c>
    </row>
    <row r="45" spans="1:18" x14ac:dyDescent="0.25">
      <c r="A45" s="405">
        <v>2001</v>
      </c>
      <c r="B45" s="405">
        <f>RANK(R45,P$45:R$58,0)</f>
        <v>2</v>
      </c>
      <c r="C45" s="1">
        <f>'2001'!C45</f>
        <v>11</v>
      </c>
      <c r="D45" s="1">
        <f>'2001'!D45</f>
        <v>8</v>
      </c>
      <c r="E45" s="1">
        <f>'2001'!E45</f>
        <v>20</v>
      </c>
      <c r="F45" s="1">
        <f>'2001'!F45</f>
        <v>21</v>
      </c>
      <c r="G45" s="1">
        <f>'2001'!G45</f>
        <v>4</v>
      </c>
      <c r="H45" s="1">
        <f>'2001'!H45</f>
        <v>7</v>
      </c>
      <c r="I45" s="1">
        <f>'2001'!I45</f>
        <v>11</v>
      </c>
      <c r="J45" s="1">
        <f>'2001'!J45</f>
        <v>14</v>
      </c>
      <c r="K45" s="1">
        <f>'2001'!K45</f>
        <v>18</v>
      </c>
      <c r="L45" s="1">
        <f>'2001'!L45</f>
        <v>15</v>
      </c>
      <c r="M45" s="1">
        <f>'2001'!M45</f>
        <v>16</v>
      </c>
      <c r="N45" s="1">
        <f>'2001'!N45</f>
        <v>14</v>
      </c>
      <c r="O45" s="1"/>
      <c r="P45" s="1">
        <f>MAX(C45:N45)</f>
        <v>21</v>
      </c>
      <c r="Q45" s="1">
        <f>MIN(D45:O45)</f>
        <v>4</v>
      </c>
      <c r="R45" s="1">
        <f>SUM(C45:N45)</f>
        <v>159</v>
      </c>
    </row>
    <row r="46" spans="1:18" x14ac:dyDescent="0.25">
      <c r="A46" s="405">
        <v>2002</v>
      </c>
      <c r="B46" s="405">
        <f t="shared" ref="B46:B58" si="15">RANK(R46,P$45:R$58,0)</f>
        <v>1</v>
      </c>
      <c r="C46" s="1">
        <f>'2002'!C63</f>
        <v>13</v>
      </c>
      <c r="D46" s="1">
        <f>'2002'!D63</f>
        <v>21</v>
      </c>
      <c r="E46" s="1">
        <f>'2002'!E63</f>
        <v>10</v>
      </c>
      <c r="F46" s="1">
        <f>'2002'!F63</f>
        <v>6</v>
      </c>
      <c r="G46" s="1">
        <f>'2002'!G63</f>
        <v>21</v>
      </c>
      <c r="H46" s="1">
        <f>'2002'!H63</f>
        <v>12</v>
      </c>
      <c r="I46" s="1">
        <f>'2002'!I63</f>
        <v>12</v>
      </c>
      <c r="J46" s="1">
        <f>'2002'!J63</f>
        <v>16</v>
      </c>
      <c r="K46" s="1">
        <f>'2002'!K63</f>
        <v>8</v>
      </c>
      <c r="L46" s="1">
        <f>'2002'!L63</f>
        <v>18</v>
      </c>
      <c r="M46" s="1">
        <f>'2002'!M63</f>
        <v>18</v>
      </c>
      <c r="N46" s="1">
        <f>'2002'!N63</f>
        <v>19</v>
      </c>
      <c r="O46" s="1"/>
      <c r="P46" s="1">
        <f t="shared" ref="P46:P58" si="16">MAX(C46:N46)</f>
        <v>21</v>
      </c>
      <c r="Q46" s="1">
        <f t="shared" ref="Q46:Q58" si="17">MIN(D46:O46)</f>
        <v>6</v>
      </c>
      <c r="R46" s="1">
        <f t="shared" ref="R46:R58" si="18">SUM(C46:N46)</f>
        <v>174</v>
      </c>
    </row>
    <row r="47" spans="1:18" x14ac:dyDescent="0.25">
      <c r="A47" s="405">
        <v>2003</v>
      </c>
      <c r="B47" s="405">
        <f t="shared" si="15"/>
        <v>12</v>
      </c>
      <c r="C47" s="1">
        <f>'2003'!C173</f>
        <v>16</v>
      </c>
      <c r="D47" s="1">
        <f>'2003'!D173</f>
        <v>7</v>
      </c>
      <c r="E47" s="1">
        <f>'2003'!E173</f>
        <v>7</v>
      </c>
      <c r="F47" s="1">
        <f>'2003'!F173</f>
        <v>8</v>
      </c>
      <c r="G47" s="1">
        <f>'2003'!G173</f>
        <v>14</v>
      </c>
      <c r="H47" s="1">
        <f>'2003'!H173</f>
        <v>11</v>
      </c>
      <c r="I47" s="1">
        <f>'2003'!I173</f>
        <v>11</v>
      </c>
      <c r="J47" s="1">
        <f>'2003'!J173</f>
        <v>4</v>
      </c>
      <c r="K47" s="1">
        <f>'2003'!K173</f>
        <v>2</v>
      </c>
      <c r="L47" s="1">
        <f>'2003'!L173</f>
        <v>10</v>
      </c>
      <c r="M47" s="1">
        <f>'2003'!M173</f>
        <v>14</v>
      </c>
      <c r="N47" s="1">
        <f>'2003'!N173</f>
        <v>11</v>
      </c>
      <c r="O47" s="1"/>
      <c r="P47" s="1">
        <f t="shared" si="16"/>
        <v>16</v>
      </c>
      <c r="Q47" s="1">
        <f t="shared" si="17"/>
        <v>2</v>
      </c>
      <c r="R47" s="1">
        <f t="shared" si="18"/>
        <v>115</v>
      </c>
    </row>
    <row r="48" spans="1:18" x14ac:dyDescent="0.25">
      <c r="A48" s="405">
        <v>2004</v>
      </c>
      <c r="B48" s="405">
        <f t="shared" si="15"/>
        <v>3</v>
      </c>
      <c r="C48" s="1">
        <f>'2004'!C186</f>
        <v>20</v>
      </c>
      <c r="D48" s="1">
        <f>'2004'!D186</f>
        <v>9</v>
      </c>
      <c r="E48" s="1">
        <f>'2004'!E186</f>
        <v>10</v>
      </c>
      <c r="F48" s="1">
        <f>'2004'!F186</f>
        <v>13</v>
      </c>
      <c r="G48" s="1">
        <f>'2004'!G186</f>
        <v>7</v>
      </c>
      <c r="H48" s="1">
        <f>'2004'!H186</f>
        <v>9</v>
      </c>
      <c r="I48" s="1">
        <f>'2004'!I186</f>
        <v>12</v>
      </c>
      <c r="J48" s="1">
        <f>'2004'!J186</f>
        <v>16</v>
      </c>
      <c r="K48" s="1">
        <f>'2004'!K186</f>
        <v>10</v>
      </c>
      <c r="L48" s="1">
        <f>'2004'!L186</f>
        <v>13</v>
      </c>
      <c r="M48" s="1">
        <f>'2004'!M186</f>
        <v>14</v>
      </c>
      <c r="N48" s="1">
        <f>'2004'!N186</f>
        <v>13</v>
      </c>
      <c r="O48" s="1"/>
      <c r="P48" s="1">
        <f t="shared" si="16"/>
        <v>20</v>
      </c>
      <c r="Q48" s="1">
        <f t="shared" si="17"/>
        <v>7</v>
      </c>
      <c r="R48" s="1">
        <f t="shared" si="18"/>
        <v>146</v>
      </c>
    </row>
    <row r="49" spans="1:18" x14ac:dyDescent="0.25">
      <c r="A49" s="405">
        <v>2005</v>
      </c>
      <c r="B49" s="405">
        <f t="shared" si="15"/>
        <v>6</v>
      </c>
      <c r="C49" s="1">
        <f>'2005'!C186</f>
        <v>14</v>
      </c>
      <c r="D49" s="1">
        <f>'2005'!D186</f>
        <v>12</v>
      </c>
      <c r="E49" s="1">
        <f>'2005'!E186</f>
        <v>11</v>
      </c>
      <c r="F49" s="1">
        <f>'2005'!F186</f>
        <v>10</v>
      </c>
      <c r="G49" s="1">
        <f>'2005'!G186</f>
        <v>15</v>
      </c>
      <c r="H49" s="1">
        <f>'2005'!H186</f>
        <v>5</v>
      </c>
      <c r="I49" s="1">
        <f>'2005'!I186</f>
        <v>12</v>
      </c>
      <c r="J49" s="1">
        <f>'2005'!J186</f>
        <v>10</v>
      </c>
      <c r="K49" s="1">
        <f>'2005'!K186</f>
        <v>13</v>
      </c>
      <c r="L49" s="1">
        <f>'2005'!L186</f>
        <v>12</v>
      </c>
      <c r="M49" s="1">
        <f>'2005'!M186</f>
        <v>11</v>
      </c>
      <c r="N49" s="1">
        <f>'2005'!N186</f>
        <v>11</v>
      </c>
      <c r="O49" s="1"/>
      <c r="P49" s="1">
        <f t="shared" si="16"/>
        <v>15</v>
      </c>
      <c r="Q49" s="1">
        <f t="shared" si="17"/>
        <v>5</v>
      </c>
      <c r="R49" s="1">
        <f t="shared" si="18"/>
        <v>136</v>
      </c>
    </row>
    <row r="50" spans="1:18" x14ac:dyDescent="0.25">
      <c r="A50" s="405">
        <v>2006</v>
      </c>
      <c r="B50" s="405">
        <f t="shared" si="15"/>
        <v>4</v>
      </c>
      <c r="C50" s="1">
        <f>'2006'!C186</f>
        <v>8</v>
      </c>
      <c r="D50" s="1">
        <f>'2006'!D186</f>
        <v>12</v>
      </c>
      <c r="E50" s="1">
        <f>'2006'!E186</f>
        <v>15</v>
      </c>
      <c r="F50" s="1">
        <f>'2006'!F186</f>
        <v>8</v>
      </c>
      <c r="G50" s="1">
        <f>'2006'!G186</f>
        <v>20</v>
      </c>
      <c r="H50" s="1">
        <f>'2006'!H186</f>
        <v>7</v>
      </c>
      <c r="I50" s="1">
        <f>'2006'!I186</f>
        <v>10</v>
      </c>
      <c r="J50" s="1">
        <f>'2006'!J186</f>
        <v>16</v>
      </c>
      <c r="K50" s="1">
        <f>'2006'!K186</f>
        <v>7</v>
      </c>
      <c r="L50" s="1">
        <f>'2006'!L186</f>
        <v>13</v>
      </c>
      <c r="M50" s="1">
        <f>'2006'!M186</f>
        <v>14</v>
      </c>
      <c r="N50" s="1">
        <f>'2006'!N186</f>
        <v>12</v>
      </c>
      <c r="O50" s="1"/>
      <c r="P50" s="1">
        <f t="shared" si="16"/>
        <v>20</v>
      </c>
      <c r="Q50" s="1">
        <f t="shared" si="17"/>
        <v>7</v>
      </c>
      <c r="R50" s="1">
        <f t="shared" si="18"/>
        <v>142</v>
      </c>
    </row>
    <row r="51" spans="1:18" x14ac:dyDescent="0.25">
      <c r="A51" s="405">
        <v>2007</v>
      </c>
      <c r="B51" s="405">
        <f t="shared" si="15"/>
        <v>9</v>
      </c>
      <c r="C51" s="1">
        <f>'2007'!C186</f>
        <v>13</v>
      </c>
      <c r="D51" s="1">
        <f>'2007'!D186</f>
        <v>14</v>
      </c>
      <c r="E51" s="1">
        <f>'2007'!E186</f>
        <v>13</v>
      </c>
      <c r="F51" s="1">
        <f>'2007'!F186</f>
        <v>2</v>
      </c>
      <c r="G51" s="1">
        <f>'2007'!G186</f>
        <v>15</v>
      </c>
      <c r="H51" s="1">
        <f>'2007'!H186</f>
        <v>15</v>
      </c>
      <c r="I51" s="1">
        <f>'2007'!I186</f>
        <v>17</v>
      </c>
      <c r="J51" s="1">
        <f>'2007'!J186</f>
        <v>11</v>
      </c>
      <c r="K51" s="1">
        <f>'2007'!K186</f>
        <v>6</v>
      </c>
      <c r="L51" s="1">
        <f>'2007'!L186</f>
        <v>4</v>
      </c>
      <c r="M51" s="1">
        <f>'2007'!M186</f>
        <v>10</v>
      </c>
      <c r="N51" s="1">
        <f>'2007'!N186</f>
        <v>11</v>
      </c>
      <c r="O51" s="1"/>
      <c r="P51" s="1">
        <f t="shared" si="16"/>
        <v>17</v>
      </c>
      <c r="Q51" s="1">
        <f t="shared" si="17"/>
        <v>2</v>
      </c>
      <c r="R51" s="1">
        <f t="shared" si="18"/>
        <v>131</v>
      </c>
    </row>
    <row r="52" spans="1:18" x14ac:dyDescent="0.25">
      <c r="A52" s="405">
        <v>2008</v>
      </c>
      <c r="B52" s="405">
        <f t="shared" si="15"/>
        <v>7</v>
      </c>
      <c r="C52" s="1">
        <f>'2008'!C186</f>
        <v>14</v>
      </c>
      <c r="D52" s="1">
        <f>'2008'!D186</f>
        <v>7</v>
      </c>
      <c r="E52" s="1">
        <f>'2008'!E186</f>
        <v>20</v>
      </c>
      <c r="F52" s="1">
        <f>'2008'!F186</f>
        <v>9</v>
      </c>
      <c r="G52" s="1">
        <f>'2008'!G186</f>
        <v>7</v>
      </c>
      <c r="H52" s="1">
        <f>'2008'!H186</f>
        <v>5</v>
      </c>
      <c r="I52" s="1">
        <f>'2008'!I186</f>
        <v>15</v>
      </c>
      <c r="J52" s="1">
        <f>'2008'!J186</f>
        <v>13</v>
      </c>
      <c r="K52" s="1">
        <f>'2008'!K186</f>
        <v>8</v>
      </c>
      <c r="L52" s="1">
        <f>'2008'!L186</f>
        <v>13</v>
      </c>
      <c r="M52" s="1">
        <f>'2008'!M186</f>
        <v>13</v>
      </c>
      <c r="N52" s="1">
        <f>'2008'!N186</f>
        <v>11</v>
      </c>
      <c r="O52" s="1"/>
      <c r="P52" s="1">
        <f t="shared" si="16"/>
        <v>20</v>
      </c>
      <c r="Q52" s="1">
        <f t="shared" si="17"/>
        <v>5</v>
      </c>
      <c r="R52" s="1">
        <f t="shared" si="18"/>
        <v>135</v>
      </c>
    </row>
    <row r="53" spans="1:18" x14ac:dyDescent="0.25">
      <c r="A53" s="405">
        <v>2009</v>
      </c>
      <c r="B53" s="405">
        <f t="shared" si="15"/>
        <v>13</v>
      </c>
      <c r="C53" s="1">
        <f>'2009'!C186</f>
        <v>8</v>
      </c>
      <c r="D53" s="1">
        <f>'2009'!D186</f>
        <v>7</v>
      </c>
      <c r="E53" s="1">
        <f>'2009'!E186</f>
        <v>8</v>
      </c>
      <c r="F53" s="1">
        <f>'2009'!F186</f>
        <v>6</v>
      </c>
      <c r="G53" s="1">
        <f>'2009'!G186</f>
        <v>8</v>
      </c>
      <c r="H53" s="1">
        <f>'2009'!H186</f>
        <v>6</v>
      </c>
      <c r="I53" s="1">
        <f>'2009'!I186</f>
        <v>15</v>
      </c>
      <c r="J53" s="1">
        <f>'2009'!J186</f>
        <v>2</v>
      </c>
      <c r="K53" s="1">
        <f>'2009'!K186</f>
        <v>6</v>
      </c>
      <c r="L53" s="1">
        <f>'2009'!L186</f>
        <v>10</v>
      </c>
      <c r="M53" s="1">
        <f>'2009'!M186</f>
        <v>18</v>
      </c>
      <c r="N53" s="1">
        <f>'2009'!N186</f>
        <v>15</v>
      </c>
      <c r="O53" s="1"/>
      <c r="P53" s="1">
        <f t="shared" si="16"/>
        <v>18</v>
      </c>
      <c r="Q53" s="1">
        <f t="shared" si="17"/>
        <v>2</v>
      </c>
      <c r="R53" s="1">
        <f t="shared" si="18"/>
        <v>109</v>
      </c>
    </row>
    <row r="54" spans="1:18" x14ac:dyDescent="0.25">
      <c r="A54" s="405">
        <v>2010</v>
      </c>
      <c r="B54" s="405">
        <f t="shared" si="15"/>
        <v>14</v>
      </c>
      <c r="C54" s="370">
        <f>'2010'!C186</f>
        <v>10</v>
      </c>
      <c r="D54" s="370">
        <f>'2010'!D186</f>
        <v>13</v>
      </c>
      <c r="E54" s="370">
        <f>'2010'!E186</f>
        <v>8</v>
      </c>
      <c r="F54" s="370">
        <f>'2010'!F186</f>
        <v>4</v>
      </c>
      <c r="G54" s="370">
        <f>'2010'!G186</f>
        <v>4</v>
      </c>
      <c r="H54" s="370">
        <f>'2010'!H186</f>
        <v>6</v>
      </c>
      <c r="I54" s="370">
        <f>'2010'!I186</f>
        <v>7</v>
      </c>
      <c r="J54" s="370">
        <f>'2010'!J186</f>
        <v>12</v>
      </c>
      <c r="K54" s="370">
        <f>'2010'!K186</f>
        <v>11</v>
      </c>
      <c r="L54" s="370">
        <f>'2010'!L186</f>
        <v>12</v>
      </c>
      <c r="M54" s="370">
        <f>'2010'!M186</f>
        <v>10</v>
      </c>
      <c r="N54" s="370">
        <f>'2010'!N186</f>
        <v>3</v>
      </c>
      <c r="O54" s="1"/>
      <c r="P54" s="1">
        <f t="shared" si="16"/>
        <v>13</v>
      </c>
      <c r="Q54" s="1">
        <f t="shared" si="17"/>
        <v>3</v>
      </c>
      <c r="R54" s="1">
        <f t="shared" si="18"/>
        <v>100</v>
      </c>
    </row>
    <row r="55" spans="1:18" x14ac:dyDescent="0.25">
      <c r="A55" s="405">
        <v>2011</v>
      </c>
      <c r="B55" s="405">
        <f t="shared" si="15"/>
        <v>11</v>
      </c>
      <c r="C55" s="370">
        <f>'2011'!C186</f>
        <v>12</v>
      </c>
      <c r="D55" s="370">
        <f>'2011'!D186</f>
        <v>13</v>
      </c>
      <c r="E55" s="370">
        <f>'2011'!E186</f>
        <v>5</v>
      </c>
      <c r="F55" s="370">
        <f>'2011'!F186</f>
        <v>3</v>
      </c>
      <c r="G55" s="370">
        <f>'2011'!G186</f>
        <v>5</v>
      </c>
      <c r="H55" s="370">
        <f>'2011'!H186</f>
        <v>11</v>
      </c>
      <c r="I55" s="370">
        <f>'2011'!I186</f>
        <v>10</v>
      </c>
      <c r="J55" s="370">
        <f>'2011'!J186</f>
        <v>15</v>
      </c>
      <c r="K55" s="370">
        <f>'2011'!K186</f>
        <v>9</v>
      </c>
      <c r="L55" s="370">
        <f>'2011'!L186</f>
        <v>7</v>
      </c>
      <c r="M55" s="370">
        <f>'2011'!M186</f>
        <v>4</v>
      </c>
      <c r="N55" s="370">
        <f>'2011'!N186</f>
        <v>23</v>
      </c>
      <c r="O55" s="1"/>
      <c r="P55" s="1">
        <f t="shared" si="16"/>
        <v>23</v>
      </c>
      <c r="Q55" s="1">
        <f t="shared" si="17"/>
        <v>3</v>
      </c>
      <c r="R55" s="1">
        <f t="shared" si="18"/>
        <v>117</v>
      </c>
    </row>
    <row r="56" spans="1:18" x14ac:dyDescent="0.25">
      <c r="A56" s="405">
        <v>2012</v>
      </c>
      <c r="B56" s="405">
        <f t="shared" si="15"/>
        <v>5</v>
      </c>
      <c r="C56" s="370">
        <f>'2012'!C186</f>
        <v>12</v>
      </c>
      <c r="D56" s="370">
        <f>'2012'!D186</f>
        <v>2</v>
      </c>
      <c r="E56" s="370">
        <f>'2012'!E186</f>
        <v>4</v>
      </c>
      <c r="F56" s="370">
        <f>'2012'!F186</f>
        <v>15</v>
      </c>
      <c r="G56" s="370">
        <f>'2012'!G186</f>
        <v>6</v>
      </c>
      <c r="H56" s="370">
        <f>'2012'!H186</f>
        <v>14</v>
      </c>
      <c r="I56" s="370">
        <f>'2012'!I186</f>
        <v>12</v>
      </c>
      <c r="J56" s="370">
        <f>'2012'!J186</f>
        <v>9</v>
      </c>
      <c r="K56" s="370">
        <f>'2012'!K186</f>
        <v>9</v>
      </c>
      <c r="L56" s="370">
        <f>'2012'!L186</f>
        <v>19</v>
      </c>
      <c r="M56" s="370">
        <f>'2012'!M186</f>
        <v>17</v>
      </c>
      <c r="N56" s="370">
        <f>'2012'!N186</f>
        <v>20</v>
      </c>
      <c r="O56" s="1"/>
      <c r="P56" s="1">
        <f t="shared" si="16"/>
        <v>20</v>
      </c>
      <c r="Q56" s="1">
        <f t="shared" si="17"/>
        <v>2</v>
      </c>
      <c r="R56" s="1">
        <f t="shared" si="18"/>
        <v>139</v>
      </c>
    </row>
    <row r="57" spans="1:18" x14ac:dyDescent="0.25">
      <c r="A57" s="405">
        <v>2013</v>
      </c>
      <c r="B57" s="405">
        <f t="shared" si="15"/>
        <v>10</v>
      </c>
      <c r="C57" s="370">
        <f>'2013'!C186</f>
        <v>9</v>
      </c>
      <c r="D57" s="370">
        <f>'2013'!D186</f>
        <v>10</v>
      </c>
      <c r="E57" s="370">
        <f>'2013'!E186</f>
        <v>7</v>
      </c>
      <c r="F57" s="370">
        <f>'2013'!F186</f>
        <v>6</v>
      </c>
      <c r="G57" s="370">
        <f>'2013'!G186</f>
        <v>15</v>
      </c>
      <c r="H57" s="370">
        <f>'2013'!H186</f>
        <v>10</v>
      </c>
      <c r="I57" s="370">
        <f>'2013'!I186</f>
        <v>7</v>
      </c>
      <c r="J57" s="370">
        <f>'2013'!J186</f>
        <v>5</v>
      </c>
      <c r="K57" s="370">
        <f>'2013'!K186</f>
        <v>9</v>
      </c>
      <c r="L57" s="370">
        <f>'2013'!L186</f>
        <v>15</v>
      </c>
      <c r="M57" s="370">
        <f>'2013'!M186</f>
        <v>16</v>
      </c>
      <c r="N57" s="370">
        <f>'2013'!N186</f>
        <v>11</v>
      </c>
      <c r="O57" s="1"/>
      <c r="P57" s="1">
        <f t="shared" si="16"/>
        <v>16</v>
      </c>
      <c r="Q57" s="1">
        <f t="shared" si="17"/>
        <v>5</v>
      </c>
      <c r="R57" s="1">
        <f t="shared" si="18"/>
        <v>120</v>
      </c>
    </row>
    <row r="58" spans="1:18" x14ac:dyDescent="0.25">
      <c r="A58" s="405">
        <v>2014</v>
      </c>
      <c r="B58" s="405">
        <f t="shared" si="15"/>
        <v>8</v>
      </c>
      <c r="C58" s="370">
        <f>'2014'!C186</f>
        <v>20</v>
      </c>
      <c r="D58" s="370">
        <f>'2014'!D186</f>
        <v>18</v>
      </c>
      <c r="E58" s="370">
        <f>'2014'!E186</f>
        <v>5</v>
      </c>
      <c r="F58" s="370">
        <f>'2014'!F186</f>
        <v>5</v>
      </c>
      <c r="G58" s="370">
        <f>'2014'!G186</f>
        <v>9</v>
      </c>
      <c r="H58" s="370">
        <f>'2014'!H186</f>
        <v>8</v>
      </c>
      <c r="I58" s="370">
        <f>'2014'!I186</f>
        <v>11</v>
      </c>
      <c r="J58" s="370">
        <f>'2014'!J186</f>
        <v>19</v>
      </c>
      <c r="K58" s="370">
        <f>'2014'!K186</f>
        <v>4</v>
      </c>
      <c r="L58" s="370">
        <f>'2014'!L186</f>
        <v>9</v>
      </c>
      <c r="M58" s="370">
        <f>'2014'!M186</f>
        <v>8</v>
      </c>
      <c r="N58" s="370">
        <f>'2014'!N186</f>
        <v>17</v>
      </c>
      <c r="O58" s="1"/>
      <c r="P58" s="1">
        <f t="shared" si="16"/>
        <v>20</v>
      </c>
      <c r="Q58" s="1">
        <f t="shared" si="17"/>
        <v>4</v>
      </c>
      <c r="R58" s="1">
        <f t="shared" si="18"/>
        <v>133</v>
      </c>
    </row>
    <row r="59" spans="1:18" x14ac:dyDescent="0.25">
      <c r="A59" s="405"/>
      <c r="B59" s="405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8" x14ac:dyDescent="0.25">
      <c r="A60" s="405" t="s">
        <v>676</v>
      </c>
      <c r="B60" s="405"/>
      <c r="C60" s="1">
        <f>MAX(C45:C58)</f>
        <v>20</v>
      </c>
      <c r="D60" s="1">
        <f t="shared" ref="D60:N60" si="19">MAX(D45:D58)</f>
        <v>21</v>
      </c>
      <c r="E60" s="1">
        <f t="shared" si="19"/>
        <v>20</v>
      </c>
      <c r="F60" s="1">
        <f t="shared" si="19"/>
        <v>21</v>
      </c>
      <c r="G60" s="1">
        <f t="shared" si="19"/>
        <v>21</v>
      </c>
      <c r="H60" s="1">
        <f t="shared" si="19"/>
        <v>15</v>
      </c>
      <c r="I60" s="1">
        <f t="shared" si="19"/>
        <v>17</v>
      </c>
      <c r="J60" s="1">
        <f t="shared" si="19"/>
        <v>19</v>
      </c>
      <c r="K60" s="1">
        <f t="shared" si="19"/>
        <v>18</v>
      </c>
      <c r="L60" s="1">
        <f t="shared" si="19"/>
        <v>19</v>
      </c>
      <c r="M60" s="1">
        <f t="shared" si="19"/>
        <v>18</v>
      </c>
      <c r="N60" s="1">
        <f t="shared" si="19"/>
        <v>23</v>
      </c>
      <c r="O60" s="1"/>
      <c r="P60" s="1"/>
    </row>
    <row r="61" spans="1:18" x14ac:dyDescent="0.25">
      <c r="A61" s="405" t="s">
        <v>677</v>
      </c>
      <c r="B61" s="405"/>
      <c r="C61" s="1">
        <f>MIN(C45:C58)</f>
        <v>8</v>
      </c>
      <c r="D61" s="1">
        <f t="shared" ref="D61:N61" si="20">MIN(D45:D58)</f>
        <v>2</v>
      </c>
      <c r="E61" s="1">
        <f t="shared" si="20"/>
        <v>4</v>
      </c>
      <c r="F61" s="1">
        <f t="shared" si="20"/>
        <v>2</v>
      </c>
      <c r="G61" s="1">
        <f t="shared" si="20"/>
        <v>4</v>
      </c>
      <c r="H61" s="1">
        <f t="shared" si="20"/>
        <v>5</v>
      </c>
      <c r="I61" s="1">
        <f t="shared" si="20"/>
        <v>7</v>
      </c>
      <c r="J61" s="1">
        <f t="shared" si="20"/>
        <v>2</v>
      </c>
      <c r="K61" s="1">
        <f t="shared" si="20"/>
        <v>2</v>
      </c>
      <c r="L61" s="1">
        <f t="shared" si="20"/>
        <v>4</v>
      </c>
      <c r="M61" s="1">
        <f t="shared" si="20"/>
        <v>4</v>
      </c>
      <c r="N61" s="1">
        <f t="shared" si="20"/>
        <v>3</v>
      </c>
      <c r="O61" s="1"/>
      <c r="P61" s="1"/>
    </row>
    <row r="62" spans="1:18" s="413" customFormat="1" x14ac:dyDescent="0.25">
      <c r="A62" s="412" t="s">
        <v>571</v>
      </c>
      <c r="C62" s="413">
        <f>AVERAGE(C45:C58)</f>
        <v>12.857142857142858</v>
      </c>
      <c r="D62" s="413">
        <f t="shared" ref="D62:N62" si="21">AVERAGE(D45:D58)</f>
        <v>10.928571428571429</v>
      </c>
      <c r="E62" s="413">
        <f t="shared" si="21"/>
        <v>10.214285714285714</v>
      </c>
      <c r="F62" s="413">
        <f t="shared" si="21"/>
        <v>8.2857142857142865</v>
      </c>
      <c r="G62" s="413">
        <f t="shared" si="21"/>
        <v>10.714285714285714</v>
      </c>
      <c r="H62" s="413">
        <f t="shared" si="21"/>
        <v>9</v>
      </c>
      <c r="I62" s="413">
        <f t="shared" si="21"/>
        <v>11.571428571428571</v>
      </c>
      <c r="J62" s="413">
        <f t="shared" si="21"/>
        <v>11.571428571428571</v>
      </c>
      <c r="K62" s="413">
        <f t="shared" si="21"/>
        <v>8.5714285714285712</v>
      </c>
      <c r="L62" s="413">
        <f t="shared" si="21"/>
        <v>12.142857142857142</v>
      </c>
      <c r="M62" s="413">
        <f t="shared" si="21"/>
        <v>13.071428571428571</v>
      </c>
      <c r="N62" s="413">
        <f t="shared" si="21"/>
        <v>13.642857142857142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opLeftCell="A8" workbookViewId="0">
      <selection activeCell="B20" sqref="B20"/>
    </sheetView>
  </sheetViews>
  <sheetFormatPr baseColWidth="10" defaultRowHeight="15" x14ac:dyDescent="0.25"/>
  <cols>
    <col min="2" max="2" width="19" customWidth="1"/>
    <col min="3" max="3" width="18.5703125" customWidth="1"/>
    <col min="4" max="4" width="14.7109375" customWidth="1"/>
  </cols>
  <sheetData>
    <row r="1" spans="1:4" s="438" customFormat="1" x14ac:dyDescent="0.25">
      <c r="A1" s="438" t="s">
        <v>698</v>
      </c>
    </row>
    <row r="2" spans="1:4" x14ac:dyDescent="0.25">
      <c r="A2" t="s">
        <v>86</v>
      </c>
      <c r="B2" t="s">
        <v>699</v>
      </c>
      <c r="C2" t="s">
        <v>700</v>
      </c>
      <c r="D2" t="s">
        <v>701</v>
      </c>
    </row>
    <row r="3" spans="1:4" x14ac:dyDescent="0.25">
      <c r="A3">
        <v>1999</v>
      </c>
      <c r="B3">
        <v>940</v>
      </c>
      <c r="C3">
        <v>1762</v>
      </c>
    </row>
    <row r="4" spans="1:4" x14ac:dyDescent="0.25">
      <c r="A4">
        <f>A3+1</f>
        <v>2000</v>
      </c>
      <c r="B4">
        <v>1138</v>
      </c>
      <c r="C4">
        <v>1460</v>
      </c>
    </row>
    <row r="5" spans="1:4" x14ac:dyDescent="0.25">
      <c r="A5">
        <f t="shared" ref="A5:A17" si="0">A4+1</f>
        <v>2001</v>
      </c>
      <c r="B5">
        <v>1180.25</v>
      </c>
      <c r="C5">
        <v>1674</v>
      </c>
      <c r="D5">
        <v>159</v>
      </c>
    </row>
    <row r="6" spans="1:4" x14ac:dyDescent="0.25">
      <c r="A6">
        <f t="shared" si="0"/>
        <v>2002</v>
      </c>
      <c r="B6">
        <v>1149</v>
      </c>
      <c r="C6">
        <v>1603</v>
      </c>
      <c r="D6">
        <v>174</v>
      </c>
    </row>
    <row r="7" spans="1:4" x14ac:dyDescent="0.25">
      <c r="A7">
        <f t="shared" si="0"/>
        <v>2003</v>
      </c>
      <c r="B7">
        <v>529</v>
      </c>
      <c r="C7">
        <v>2055</v>
      </c>
      <c r="D7">
        <v>115</v>
      </c>
    </row>
    <row r="8" spans="1:4" x14ac:dyDescent="0.25">
      <c r="A8">
        <f t="shared" si="0"/>
        <v>2004</v>
      </c>
      <c r="B8">
        <v>633</v>
      </c>
      <c r="C8">
        <v>1695</v>
      </c>
      <c r="D8">
        <v>146</v>
      </c>
    </row>
    <row r="9" spans="1:4" x14ac:dyDescent="0.25">
      <c r="A9">
        <f t="shared" si="0"/>
        <v>2005</v>
      </c>
      <c r="B9">
        <v>661</v>
      </c>
      <c r="C9">
        <v>1783</v>
      </c>
      <c r="D9">
        <v>136</v>
      </c>
    </row>
    <row r="10" spans="1:4" x14ac:dyDescent="0.25">
      <c r="A10">
        <f t="shared" si="0"/>
        <v>2006</v>
      </c>
      <c r="B10">
        <v>812.5</v>
      </c>
      <c r="C10">
        <v>1666</v>
      </c>
      <c r="D10">
        <v>142</v>
      </c>
    </row>
    <row r="11" spans="1:4" x14ac:dyDescent="0.25">
      <c r="A11">
        <f t="shared" si="0"/>
        <v>2007</v>
      </c>
      <c r="B11">
        <v>855</v>
      </c>
      <c r="C11">
        <v>1618</v>
      </c>
      <c r="D11">
        <v>131</v>
      </c>
    </row>
    <row r="12" spans="1:4" x14ac:dyDescent="0.25">
      <c r="A12">
        <f t="shared" si="0"/>
        <v>2008</v>
      </c>
      <c r="B12">
        <v>947.6</v>
      </c>
      <c r="C12">
        <v>1685</v>
      </c>
      <c r="D12">
        <v>135</v>
      </c>
    </row>
    <row r="13" spans="1:4" x14ac:dyDescent="0.25">
      <c r="A13">
        <f t="shared" si="0"/>
        <v>2009</v>
      </c>
      <c r="B13">
        <v>681.2</v>
      </c>
      <c r="C13">
        <v>1798</v>
      </c>
      <c r="D13">
        <v>109</v>
      </c>
    </row>
    <row r="14" spans="1:4" x14ac:dyDescent="0.25">
      <c r="A14">
        <f t="shared" si="0"/>
        <v>2010</v>
      </c>
      <c r="B14">
        <v>660.6</v>
      </c>
      <c r="C14">
        <v>1790</v>
      </c>
      <c r="D14">
        <v>100</v>
      </c>
    </row>
    <row r="15" spans="1:4" x14ac:dyDescent="0.25">
      <c r="A15">
        <f t="shared" si="0"/>
        <v>2011</v>
      </c>
      <c r="B15">
        <v>732.8</v>
      </c>
      <c r="C15">
        <v>1710.2</v>
      </c>
      <c r="D15">
        <v>117</v>
      </c>
    </row>
    <row r="16" spans="1:4" x14ac:dyDescent="0.25">
      <c r="A16">
        <f t="shared" si="0"/>
        <v>2012</v>
      </c>
      <c r="B16">
        <v>909.8</v>
      </c>
      <c r="C16">
        <v>1581.45</v>
      </c>
      <c r="D16">
        <v>139</v>
      </c>
    </row>
    <row r="17" spans="1:4" x14ac:dyDescent="0.25">
      <c r="A17">
        <f t="shared" si="0"/>
        <v>2013</v>
      </c>
      <c r="B17">
        <v>686.2</v>
      </c>
      <c r="C17">
        <v>1615.3</v>
      </c>
      <c r="D17">
        <v>120</v>
      </c>
    </row>
    <row r="18" spans="1:4" x14ac:dyDescent="0.25">
      <c r="A18">
        <v>2014</v>
      </c>
    </row>
    <row r="20" spans="1:4" s="414" customFormat="1" x14ac:dyDescent="0.25">
      <c r="A20" s="414" t="s">
        <v>571</v>
      </c>
      <c r="B20" s="414">
        <f>AVERAGE(B3:B17)</f>
        <v>834.39666666666676</v>
      </c>
      <c r="C20" s="414">
        <f>AVERAGE(C3:C17)</f>
        <v>1699.73</v>
      </c>
      <c r="D20" s="414">
        <f>AVERAGE(D3:D17)</f>
        <v>132.53846153846155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opLeftCell="A40" workbookViewId="0">
      <selection activeCell="E11" sqref="E11"/>
    </sheetView>
  </sheetViews>
  <sheetFormatPr baseColWidth="10" defaultRowHeight="15" x14ac:dyDescent="0.25"/>
  <cols>
    <col min="2" max="2" width="14.85546875" customWidth="1"/>
    <col min="3" max="3" width="15" customWidth="1"/>
    <col min="4" max="4" width="19.140625" customWidth="1"/>
  </cols>
  <sheetData>
    <row r="1" spans="1:5" s="416" customFormat="1" x14ac:dyDescent="0.25">
      <c r="A1" s="416" t="s">
        <v>689</v>
      </c>
    </row>
    <row r="2" spans="1:5" x14ac:dyDescent="0.25">
      <c r="A2" t="s">
        <v>86</v>
      </c>
      <c r="B2" t="s">
        <v>690</v>
      </c>
      <c r="C2" t="s">
        <v>691</v>
      </c>
      <c r="D2" t="s">
        <v>692</v>
      </c>
      <c r="E2" s="1" t="s">
        <v>711</v>
      </c>
    </row>
    <row r="3" spans="1:5" x14ac:dyDescent="0.25">
      <c r="A3" s="431">
        <v>2001</v>
      </c>
      <c r="B3">
        <f>'2001'!$B$19</f>
        <v>52</v>
      </c>
      <c r="C3">
        <v>44</v>
      </c>
      <c r="D3" s="414">
        <f>$B$18</f>
        <v>47.714285714285715</v>
      </c>
      <c r="E3" s="414">
        <f>(B3-C3)*100/C3</f>
        <v>18.181818181818183</v>
      </c>
    </row>
    <row r="4" spans="1:5" x14ac:dyDescent="0.25">
      <c r="A4" s="431">
        <v>2002</v>
      </c>
      <c r="B4">
        <v>34</v>
      </c>
      <c r="C4">
        <v>26</v>
      </c>
      <c r="D4" s="414">
        <f t="shared" ref="D4:D16" si="0">$B$18</f>
        <v>47.714285714285715</v>
      </c>
      <c r="E4" s="414">
        <f t="shared" ref="E4:E16" si="1">(B4-C4)*100/C4</f>
        <v>30.76923076923077</v>
      </c>
    </row>
    <row r="5" spans="1:5" x14ac:dyDescent="0.25">
      <c r="A5" s="431">
        <v>2003</v>
      </c>
      <c r="B5">
        <v>69</v>
      </c>
      <c r="C5">
        <v>47</v>
      </c>
      <c r="D5" s="414">
        <f t="shared" si="0"/>
        <v>47.714285714285715</v>
      </c>
      <c r="E5" s="414">
        <f t="shared" si="1"/>
        <v>46.808510638297875</v>
      </c>
    </row>
    <row r="6" spans="1:5" x14ac:dyDescent="0.25">
      <c r="A6" s="431">
        <v>2004</v>
      </c>
      <c r="B6">
        <v>55</v>
      </c>
      <c r="C6">
        <v>40</v>
      </c>
      <c r="D6" s="414">
        <f t="shared" si="0"/>
        <v>47.714285714285715</v>
      </c>
      <c r="E6" s="414">
        <f t="shared" si="1"/>
        <v>37.5</v>
      </c>
    </row>
    <row r="7" spans="1:5" x14ac:dyDescent="0.25">
      <c r="A7" s="431">
        <v>2005</v>
      </c>
      <c r="B7">
        <v>45</v>
      </c>
      <c r="C7">
        <v>39</v>
      </c>
      <c r="D7" s="414">
        <f t="shared" si="0"/>
        <v>47.714285714285715</v>
      </c>
      <c r="E7" s="414">
        <f t="shared" si="1"/>
        <v>15.384615384615385</v>
      </c>
    </row>
    <row r="8" spans="1:5" x14ac:dyDescent="0.25">
      <c r="A8" s="431">
        <v>2006</v>
      </c>
      <c r="B8">
        <v>53</v>
      </c>
      <c r="C8">
        <v>48</v>
      </c>
      <c r="D8" s="414">
        <f t="shared" si="0"/>
        <v>47.714285714285715</v>
      </c>
      <c r="E8" s="414">
        <f t="shared" si="1"/>
        <v>10.416666666666666</v>
      </c>
    </row>
    <row r="9" spans="1:5" x14ac:dyDescent="0.25">
      <c r="A9" s="431">
        <v>2007</v>
      </c>
      <c r="B9">
        <v>37</v>
      </c>
      <c r="C9">
        <v>21</v>
      </c>
      <c r="D9" s="414">
        <f t="shared" si="0"/>
        <v>47.714285714285715</v>
      </c>
      <c r="E9" s="414">
        <f t="shared" si="1"/>
        <v>76.19047619047619</v>
      </c>
    </row>
    <row r="10" spans="1:5" x14ac:dyDescent="0.25">
      <c r="A10" s="431">
        <v>2008</v>
      </c>
      <c r="B10">
        <v>41</v>
      </c>
      <c r="C10">
        <v>34</v>
      </c>
      <c r="D10" s="414">
        <f t="shared" si="0"/>
        <v>47.714285714285715</v>
      </c>
      <c r="E10" s="414">
        <f t="shared" si="1"/>
        <v>20.588235294117649</v>
      </c>
    </row>
    <row r="11" spans="1:5" x14ac:dyDescent="0.25">
      <c r="A11" s="431">
        <v>2009</v>
      </c>
      <c r="B11">
        <v>53</v>
      </c>
      <c r="C11">
        <v>42</v>
      </c>
      <c r="D11" s="414">
        <f t="shared" si="0"/>
        <v>47.714285714285715</v>
      </c>
      <c r="E11" s="414">
        <f t="shared" si="1"/>
        <v>26.19047619047619</v>
      </c>
    </row>
    <row r="12" spans="1:5" x14ac:dyDescent="0.25">
      <c r="A12" s="431">
        <v>2010</v>
      </c>
      <c r="B12">
        <v>77</v>
      </c>
      <c r="C12">
        <v>69</v>
      </c>
      <c r="D12" s="414">
        <f t="shared" si="0"/>
        <v>47.714285714285715</v>
      </c>
      <c r="E12" s="414">
        <f t="shared" si="1"/>
        <v>11.594202898550725</v>
      </c>
    </row>
    <row r="13" spans="1:5" x14ac:dyDescent="0.25">
      <c r="A13" s="431">
        <v>2011</v>
      </c>
      <c r="B13">
        <v>32</v>
      </c>
      <c r="C13">
        <v>18</v>
      </c>
      <c r="D13" s="414">
        <f t="shared" si="0"/>
        <v>47.714285714285715</v>
      </c>
      <c r="E13" s="414">
        <f t="shared" si="1"/>
        <v>77.777777777777771</v>
      </c>
    </row>
    <row r="14" spans="1:5" x14ac:dyDescent="0.25">
      <c r="A14" s="431">
        <v>2012</v>
      </c>
      <c r="B14">
        <v>45</v>
      </c>
      <c r="C14">
        <v>30</v>
      </c>
      <c r="D14" s="414">
        <f t="shared" si="0"/>
        <v>47.714285714285715</v>
      </c>
      <c r="E14" s="414">
        <f t="shared" si="1"/>
        <v>50</v>
      </c>
    </row>
    <row r="15" spans="1:5" x14ac:dyDescent="0.25">
      <c r="A15" s="431">
        <v>2013</v>
      </c>
      <c r="B15" s="427">
        <f>'2013'!$B$64</f>
        <v>56</v>
      </c>
      <c r="C15">
        <f>'2013'!$B$76</f>
        <v>50</v>
      </c>
      <c r="D15" s="414">
        <f t="shared" si="0"/>
        <v>47.714285714285715</v>
      </c>
      <c r="E15" s="414">
        <f t="shared" si="1"/>
        <v>12</v>
      </c>
    </row>
    <row r="16" spans="1:5" x14ac:dyDescent="0.25">
      <c r="A16" s="431">
        <v>2014</v>
      </c>
      <c r="B16" s="427">
        <f>'2014'!$B$64</f>
        <v>19</v>
      </c>
      <c r="C16">
        <f>'2014'!$B$76</f>
        <v>8</v>
      </c>
      <c r="D16" s="414">
        <f t="shared" si="0"/>
        <v>47.714285714285715</v>
      </c>
      <c r="E16" s="414">
        <f t="shared" si="1"/>
        <v>137.5</v>
      </c>
    </row>
    <row r="17" spans="1:5" x14ac:dyDescent="0.25">
      <c r="A17" s="431"/>
      <c r="E17" s="414"/>
    </row>
    <row r="18" spans="1:5" x14ac:dyDescent="0.25">
      <c r="A18" t="s">
        <v>571</v>
      </c>
      <c r="B18" s="414">
        <f>AVERAGE(B3:B16)</f>
        <v>47.714285714285715</v>
      </c>
      <c r="C18" s="414">
        <f t="shared" ref="C18:E18" si="2">AVERAGE(C3:C16)</f>
        <v>36.857142857142854</v>
      </c>
      <c r="D18" s="414">
        <f t="shared" si="2"/>
        <v>47.714285714285708</v>
      </c>
      <c r="E18" s="414">
        <f t="shared" si="2"/>
        <v>40.778714999430527</v>
      </c>
    </row>
    <row r="20" spans="1:5" s="417" customFormat="1" x14ac:dyDescent="0.25">
      <c r="A20" s="417" t="s">
        <v>687</v>
      </c>
    </row>
    <row r="21" spans="1:5" x14ac:dyDescent="0.25">
      <c r="A21" t="s">
        <v>86</v>
      </c>
      <c r="B21" t="s">
        <v>690</v>
      </c>
      <c r="C21" t="s">
        <v>691</v>
      </c>
      <c r="D21" t="s">
        <v>678</v>
      </c>
    </row>
    <row r="22" spans="1:5" x14ac:dyDescent="0.25">
      <c r="A22" s="431">
        <v>2001</v>
      </c>
      <c r="B22">
        <v>39</v>
      </c>
      <c r="C22">
        <v>23</v>
      </c>
      <c r="D22" s="414">
        <f>$B$37</f>
        <v>34.071428571428569</v>
      </c>
    </row>
    <row r="23" spans="1:5" x14ac:dyDescent="0.25">
      <c r="A23" s="431">
        <v>2002</v>
      </c>
      <c r="B23">
        <v>21</v>
      </c>
      <c r="C23">
        <v>14</v>
      </c>
      <c r="D23" s="414">
        <f t="shared" ref="D23:D35" si="3">$B$37</f>
        <v>34.071428571428569</v>
      </c>
    </row>
    <row r="24" spans="1:5" x14ac:dyDescent="0.25">
      <c r="A24" s="431">
        <v>2003</v>
      </c>
      <c r="B24">
        <v>41</v>
      </c>
      <c r="C24">
        <v>33</v>
      </c>
      <c r="D24" s="414">
        <f t="shared" si="3"/>
        <v>34.071428571428569</v>
      </c>
    </row>
    <row r="25" spans="1:5" x14ac:dyDescent="0.25">
      <c r="A25" s="431">
        <v>2004</v>
      </c>
      <c r="B25">
        <v>34</v>
      </c>
      <c r="C25">
        <v>22</v>
      </c>
      <c r="D25" s="414">
        <f t="shared" si="3"/>
        <v>34.071428571428569</v>
      </c>
    </row>
    <row r="26" spans="1:5" x14ac:dyDescent="0.25">
      <c r="A26" s="431">
        <v>2005</v>
      </c>
      <c r="B26">
        <v>37</v>
      </c>
      <c r="C26">
        <v>25</v>
      </c>
      <c r="D26" s="414">
        <f t="shared" si="3"/>
        <v>34.071428571428569</v>
      </c>
    </row>
    <row r="27" spans="1:5" x14ac:dyDescent="0.25">
      <c r="A27" s="431">
        <v>2006</v>
      </c>
      <c r="B27">
        <v>47</v>
      </c>
      <c r="C27">
        <v>34</v>
      </c>
      <c r="D27" s="414">
        <f t="shared" si="3"/>
        <v>34.071428571428569</v>
      </c>
    </row>
    <row r="28" spans="1:5" x14ac:dyDescent="0.25">
      <c r="A28" s="431">
        <v>2007</v>
      </c>
      <c r="B28">
        <v>15</v>
      </c>
      <c r="C28">
        <v>5</v>
      </c>
      <c r="D28" s="414">
        <f t="shared" si="3"/>
        <v>34.071428571428569</v>
      </c>
    </row>
    <row r="29" spans="1:5" x14ac:dyDescent="0.25">
      <c r="A29" s="431">
        <v>2008</v>
      </c>
      <c r="B29">
        <v>24</v>
      </c>
      <c r="C29">
        <v>17</v>
      </c>
      <c r="D29" s="414">
        <f t="shared" si="3"/>
        <v>34.071428571428569</v>
      </c>
    </row>
    <row r="30" spans="1:5" x14ac:dyDescent="0.25">
      <c r="A30" s="431">
        <v>2009</v>
      </c>
      <c r="B30">
        <v>42</v>
      </c>
      <c r="C30">
        <v>26</v>
      </c>
      <c r="D30" s="414">
        <f t="shared" si="3"/>
        <v>34.071428571428569</v>
      </c>
    </row>
    <row r="31" spans="1:5" x14ac:dyDescent="0.25">
      <c r="A31" s="431">
        <v>2010</v>
      </c>
      <c r="B31">
        <v>36</v>
      </c>
      <c r="C31">
        <v>19</v>
      </c>
      <c r="D31" s="414">
        <f t="shared" si="3"/>
        <v>34.071428571428569</v>
      </c>
    </row>
    <row r="32" spans="1:5" x14ac:dyDescent="0.25">
      <c r="A32" s="431">
        <v>2011</v>
      </c>
      <c r="B32">
        <v>40</v>
      </c>
      <c r="C32">
        <v>22</v>
      </c>
      <c r="D32" s="414">
        <f t="shared" si="3"/>
        <v>34.071428571428569</v>
      </c>
    </row>
    <row r="33" spans="1:4" x14ac:dyDescent="0.25">
      <c r="A33" s="431">
        <v>2012</v>
      </c>
      <c r="B33">
        <v>29</v>
      </c>
      <c r="C33">
        <v>20</v>
      </c>
      <c r="D33" s="414">
        <f t="shared" si="3"/>
        <v>34.071428571428569</v>
      </c>
    </row>
    <row r="34" spans="1:4" x14ac:dyDescent="0.25">
      <c r="A34" s="431">
        <v>2013</v>
      </c>
      <c r="B34" s="427">
        <f>'2013'!$B$125</f>
        <v>43</v>
      </c>
      <c r="C34">
        <f>'2013'!$B$137</f>
        <v>30</v>
      </c>
      <c r="D34" s="414">
        <f t="shared" si="3"/>
        <v>34.071428571428569</v>
      </c>
    </row>
    <row r="35" spans="1:4" x14ac:dyDescent="0.25">
      <c r="A35" s="431">
        <v>2014</v>
      </c>
      <c r="B35" s="427">
        <f>'2014'!$B$125</f>
        <v>29</v>
      </c>
      <c r="C35">
        <f>'2014'!$B$137</f>
        <v>19</v>
      </c>
      <c r="D35" s="414">
        <f t="shared" si="3"/>
        <v>34.071428571428569</v>
      </c>
    </row>
    <row r="37" spans="1:4" x14ac:dyDescent="0.25">
      <c r="A37" s="415" t="s">
        <v>571</v>
      </c>
      <c r="B37" s="414">
        <f>AVERAGE(B22:B35)</f>
        <v>34.071428571428569</v>
      </c>
      <c r="C37" s="414">
        <f t="shared" ref="C37:D37" si="4">AVERAGE(C22:C35)</f>
        <v>22.071428571428573</v>
      </c>
      <c r="D37" s="414">
        <f t="shared" si="4"/>
        <v>34.071428571428562</v>
      </c>
    </row>
    <row r="39" spans="1:4" s="416" customFormat="1" x14ac:dyDescent="0.25">
      <c r="A39" s="417" t="s">
        <v>688</v>
      </c>
    </row>
    <row r="40" spans="1:4" x14ac:dyDescent="0.25">
      <c r="A40" t="s">
        <v>86</v>
      </c>
      <c r="B40" t="s">
        <v>690</v>
      </c>
      <c r="C40" t="s">
        <v>691</v>
      </c>
      <c r="D40" t="s">
        <v>678</v>
      </c>
    </row>
    <row r="41" spans="1:4" x14ac:dyDescent="0.25">
      <c r="A41" s="431">
        <v>2001</v>
      </c>
      <c r="B41">
        <v>12</v>
      </c>
      <c r="C41">
        <v>5</v>
      </c>
      <c r="D41" s="414">
        <f>$B$56</f>
        <v>7.4285714285714288</v>
      </c>
    </row>
    <row r="42" spans="1:4" x14ac:dyDescent="0.25">
      <c r="A42" s="431">
        <v>2002</v>
      </c>
      <c r="B42">
        <v>5</v>
      </c>
      <c r="C42">
        <v>2</v>
      </c>
      <c r="D42" s="414">
        <f t="shared" ref="D42:D52" si="5">$B$56</f>
        <v>7.4285714285714288</v>
      </c>
    </row>
    <row r="43" spans="1:4" x14ac:dyDescent="0.25">
      <c r="A43" s="431">
        <v>2003</v>
      </c>
      <c r="B43">
        <v>15</v>
      </c>
      <c r="C43">
        <v>11</v>
      </c>
      <c r="D43" s="414">
        <f t="shared" si="5"/>
        <v>7.4285714285714288</v>
      </c>
    </row>
    <row r="44" spans="1:4" x14ac:dyDescent="0.25">
      <c r="A44" s="431">
        <v>2004</v>
      </c>
      <c r="B44">
        <v>4</v>
      </c>
      <c r="C44">
        <v>3</v>
      </c>
      <c r="D44" s="414">
        <f t="shared" si="5"/>
        <v>7.4285714285714288</v>
      </c>
    </row>
    <row r="45" spans="1:4" x14ac:dyDescent="0.25">
      <c r="A45" s="431">
        <v>2005</v>
      </c>
      <c r="B45">
        <v>6</v>
      </c>
      <c r="C45">
        <v>6</v>
      </c>
      <c r="D45" s="414">
        <f t="shared" si="5"/>
        <v>7.4285714285714288</v>
      </c>
    </row>
    <row r="46" spans="1:4" x14ac:dyDescent="0.25">
      <c r="A46" s="431">
        <v>2006</v>
      </c>
      <c r="B46">
        <v>16</v>
      </c>
      <c r="C46">
        <v>8</v>
      </c>
      <c r="D46" s="414">
        <f t="shared" si="5"/>
        <v>7.4285714285714288</v>
      </c>
    </row>
    <row r="47" spans="1:4" x14ac:dyDescent="0.25">
      <c r="A47" s="431">
        <v>2007</v>
      </c>
      <c r="B47">
        <v>2</v>
      </c>
      <c r="C47">
        <v>2</v>
      </c>
      <c r="D47" s="414">
        <f t="shared" si="5"/>
        <v>7.4285714285714288</v>
      </c>
    </row>
    <row r="48" spans="1:4" x14ac:dyDescent="0.25">
      <c r="A48" s="431">
        <v>2008</v>
      </c>
      <c r="B48">
        <v>3</v>
      </c>
      <c r="C48">
        <v>2</v>
      </c>
      <c r="D48" s="414">
        <f t="shared" si="5"/>
        <v>7.4285714285714288</v>
      </c>
    </row>
    <row r="49" spans="1:4" x14ac:dyDescent="0.25">
      <c r="A49" s="431">
        <v>2009</v>
      </c>
      <c r="B49">
        <v>7</v>
      </c>
      <c r="C49">
        <v>3</v>
      </c>
      <c r="D49" s="414">
        <f t="shared" si="5"/>
        <v>7.4285714285714288</v>
      </c>
    </row>
    <row r="50" spans="1:4" x14ac:dyDescent="0.25">
      <c r="A50" s="431">
        <v>2010</v>
      </c>
      <c r="B50">
        <v>9</v>
      </c>
      <c r="C50">
        <v>2</v>
      </c>
      <c r="D50" s="414">
        <f t="shared" si="5"/>
        <v>7.4285714285714288</v>
      </c>
    </row>
    <row r="51" spans="1:4" x14ac:dyDescent="0.25">
      <c r="A51" s="431">
        <v>2011</v>
      </c>
      <c r="B51">
        <v>5</v>
      </c>
      <c r="C51">
        <v>2</v>
      </c>
      <c r="D51" s="414">
        <f t="shared" si="5"/>
        <v>7.4285714285714288</v>
      </c>
    </row>
    <row r="52" spans="1:4" x14ac:dyDescent="0.25">
      <c r="A52" s="431">
        <v>2012</v>
      </c>
      <c r="B52">
        <v>7</v>
      </c>
      <c r="C52">
        <v>3</v>
      </c>
      <c r="D52" s="414">
        <f t="shared" si="5"/>
        <v>7.4285714285714288</v>
      </c>
    </row>
    <row r="53" spans="1:4" x14ac:dyDescent="0.25">
      <c r="A53" s="431">
        <v>2013</v>
      </c>
      <c r="B53" s="427">
        <f>'2013'!$B$144</f>
        <v>8</v>
      </c>
      <c r="C53">
        <f>'2013'!$B$156</f>
        <v>5</v>
      </c>
      <c r="D53" s="414">
        <f>$B$56</f>
        <v>7.4285714285714288</v>
      </c>
    </row>
    <row r="54" spans="1:4" x14ac:dyDescent="0.25">
      <c r="A54" s="431">
        <v>2014</v>
      </c>
      <c r="B54" s="427">
        <f>'2014'!$B$144</f>
        <v>5</v>
      </c>
      <c r="C54">
        <f>'2014'!$B$156</f>
        <v>1</v>
      </c>
      <c r="D54" s="414">
        <f>$B$56</f>
        <v>7.4285714285714288</v>
      </c>
    </row>
    <row r="56" spans="1:4" x14ac:dyDescent="0.25">
      <c r="A56" s="415" t="s">
        <v>571</v>
      </c>
      <c r="B56" s="414">
        <f>AVERAGE(B41:B54)</f>
        <v>7.4285714285714288</v>
      </c>
      <c r="C56" s="414">
        <f t="shared" ref="C56:D56" si="6">AVERAGE(C41:C54)</f>
        <v>3.9285714285714284</v>
      </c>
      <c r="D56" s="414">
        <f t="shared" si="6"/>
        <v>7.4285714285714297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opLeftCell="A163" workbookViewId="0">
      <selection activeCell="D8" sqref="D8"/>
    </sheetView>
  </sheetViews>
  <sheetFormatPr baseColWidth="10" defaultRowHeight="15" x14ac:dyDescent="0.25"/>
  <cols>
    <col min="1" max="1" width="17.85546875" style="1" customWidth="1"/>
    <col min="2" max="2" width="11.42578125" style="1"/>
    <col min="3" max="3" width="13.5703125" style="1" customWidth="1"/>
    <col min="4" max="4" width="15.5703125" style="1" customWidth="1"/>
    <col min="5" max="6" width="11.42578125" style="1"/>
  </cols>
  <sheetData>
    <row r="1" spans="1:6" s="438" customFormat="1" x14ac:dyDescent="0.25">
      <c r="A1" s="408" t="s">
        <v>710</v>
      </c>
      <c r="B1" s="418"/>
      <c r="C1" s="418"/>
      <c r="D1" s="418"/>
      <c r="E1" s="418"/>
      <c r="F1" s="418"/>
    </row>
    <row r="2" spans="1:6" x14ac:dyDescent="0.25">
      <c r="A2" s="1" t="s">
        <v>86</v>
      </c>
      <c r="B2" s="1" t="s">
        <v>24</v>
      </c>
      <c r="C2" s="1" t="s">
        <v>702</v>
      </c>
      <c r="D2" s="1" t="s">
        <v>703</v>
      </c>
      <c r="E2" s="1" t="s">
        <v>704</v>
      </c>
      <c r="F2" s="1" t="s">
        <v>705</v>
      </c>
    </row>
    <row r="3" spans="1:6" x14ac:dyDescent="0.25">
      <c r="A3" s="1">
        <v>1921</v>
      </c>
      <c r="B3" s="1">
        <v>11.18</v>
      </c>
      <c r="C3" s="1">
        <v>388.9</v>
      </c>
      <c r="D3" s="418"/>
      <c r="E3" s="1">
        <v>63</v>
      </c>
      <c r="F3" s="1">
        <v>55</v>
      </c>
    </row>
    <row r="4" spans="1:6" x14ac:dyDescent="0.25">
      <c r="A4" s="1">
        <v>1922</v>
      </c>
      <c r="B4" s="1">
        <v>9.32</v>
      </c>
      <c r="C4" s="1">
        <v>621.1</v>
      </c>
      <c r="D4" s="418"/>
      <c r="E4" s="1">
        <v>59</v>
      </c>
      <c r="F4" s="1">
        <v>15</v>
      </c>
    </row>
    <row r="5" spans="1:6" x14ac:dyDescent="0.25">
      <c r="A5" s="1">
        <v>1923</v>
      </c>
      <c r="B5" s="1">
        <v>9.9600000000000009</v>
      </c>
      <c r="C5" s="1">
        <v>958.4</v>
      </c>
      <c r="D5" s="418"/>
      <c r="E5" s="1">
        <v>46</v>
      </c>
      <c r="F5" s="1">
        <v>23</v>
      </c>
    </row>
    <row r="6" spans="1:6" x14ac:dyDescent="0.25">
      <c r="A6" s="1">
        <v>1924</v>
      </c>
      <c r="B6" s="1">
        <v>9.69</v>
      </c>
      <c r="C6" s="1">
        <v>872.2</v>
      </c>
      <c r="D6" s="418"/>
      <c r="E6" s="1">
        <v>69</v>
      </c>
      <c r="F6" s="1">
        <v>10</v>
      </c>
    </row>
    <row r="7" spans="1:6" x14ac:dyDescent="0.25">
      <c r="A7" s="1">
        <v>1925</v>
      </c>
      <c r="B7" s="1">
        <v>9.6999999999999993</v>
      </c>
      <c r="C7" s="1">
        <v>1100.2</v>
      </c>
      <c r="D7" s="418"/>
      <c r="E7" s="1">
        <v>61</v>
      </c>
      <c r="F7" s="1">
        <v>21</v>
      </c>
    </row>
    <row r="8" spans="1:6" x14ac:dyDescent="0.25">
      <c r="A8" s="1">
        <v>1926</v>
      </c>
      <c r="B8" s="1">
        <v>10.51</v>
      </c>
      <c r="C8" s="1">
        <v>831.4</v>
      </c>
      <c r="D8" s="418"/>
      <c r="E8" s="1">
        <v>41</v>
      </c>
      <c r="F8" s="1">
        <v>22</v>
      </c>
    </row>
    <row r="9" spans="1:6" x14ac:dyDescent="0.25">
      <c r="A9" s="1">
        <v>1927</v>
      </c>
      <c r="B9" s="1">
        <v>9.92</v>
      </c>
      <c r="C9" s="1">
        <v>1069.0999999999999</v>
      </c>
      <c r="D9" s="418"/>
      <c r="E9" s="1">
        <v>47</v>
      </c>
      <c r="F9" s="1">
        <v>15</v>
      </c>
    </row>
    <row r="10" spans="1:6" x14ac:dyDescent="0.25">
      <c r="A10" s="1">
        <v>1928</v>
      </c>
      <c r="B10" s="1">
        <v>10.61</v>
      </c>
      <c r="C10" s="1">
        <v>874.5</v>
      </c>
      <c r="D10" s="418"/>
      <c r="E10" s="1">
        <v>39</v>
      </c>
      <c r="F10" s="1">
        <v>29</v>
      </c>
    </row>
    <row r="11" spans="1:6" x14ac:dyDescent="0.25">
      <c r="A11" s="1">
        <v>1929</v>
      </c>
      <c r="B11" s="1">
        <v>9.61</v>
      </c>
      <c r="C11" s="1">
        <v>793.8</v>
      </c>
      <c r="D11" s="418"/>
      <c r="E11" s="1">
        <v>84</v>
      </c>
      <c r="F11" s="1">
        <v>35</v>
      </c>
    </row>
    <row r="12" spans="1:6" x14ac:dyDescent="0.25">
      <c r="A12" s="1">
        <v>1930</v>
      </c>
      <c r="B12" s="1">
        <v>10.55</v>
      </c>
      <c r="C12" s="1">
        <v>873.3</v>
      </c>
      <c r="D12" s="1">
        <v>1649.6</v>
      </c>
      <c r="E12" s="1">
        <v>43</v>
      </c>
      <c r="F12" s="1">
        <v>16</v>
      </c>
    </row>
    <row r="13" spans="1:6" x14ac:dyDescent="0.25">
      <c r="A13" s="1">
        <v>1931</v>
      </c>
      <c r="B13" s="1">
        <v>9.59</v>
      </c>
      <c r="C13" s="1">
        <v>971.8</v>
      </c>
      <c r="D13" s="1">
        <v>1592.1</v>
      </c>
      <c r="E13" s="1">
        <v>55</v>
      </c>
      <c r="F13" s="1">
        <v>7</v>
      </c>
    </row>
    <row r="14" spans="1:6" x14ac:dyDescent="0.25">
      <c r="A14" s="1">
        <v>1932</v>
      </c>
      <c r="B14" s="1">
        <v>9.82</v>
      </c>
      <c r="C14" s="1">
        <v>788.5</v>
      </c>
      <c r="D14" s="1">
        <v>1647</v>
      </c>
      <c r="E14" s="1">
        <v>66</v>
      </c>
      <c r="F14" s="1">
        <v>23</v>
      </c>
    </row>
    <row r="15" spans="1:6" x14ac:dyDescent="0.25">
      <c r="A15" s="1">
        <v>1933</v>
      </c>
      <c r="B15" s="1">
        <v>9.6</v>
      </c>
      <c r="C15" s="1">
        <v>688.7</v>
      </c>
      <c r="D15" s="1">
        <v>1972.7</v>
      </c>
      <c r="E15" s="1">
        <v>85</v>
      </c>
      <c r="F15" s="1">
        <v>25</v>
      </c>
    </row>
    <row r="16" spans="1:6" x14ac:dyDescent="0.25">
      <c r="A16" s="1">
        <v>1934</v>
      </c>
      <c r="B16" s="1">
        <v>10.62</v>
      </c>
      <c r="C16" s="1">
        <v>631.5</v>
      </c>
      <c r="D16" s="1">
        <v>1802.7</v>
      </c>
      <c r="E16" s="1">
        <v>42</v>
      </c>
      <c r="F16" s="1">
        <v>28</v>
      </c>
    </row>
    <row r="17" spans="1:6" x14ac:dyDescent="0.25">
      <c r="A17" s="1">
        <v>1935</v>
      </c>
      <c r="B17" s="1">
        <v>10.14</v>
      </c>
      <c r="C17" s="1">
        <v>864.6</v>
      </c>
      <c r="D17" s="1">
        <v>1684.4</v>
      </c>
      <c r="E17" s="1">
        <v>58</v>
      </c>
      <c r="F17" s="1">
        <v>25</v>
      </c>
    </row>
    <row r="18" spans="1:6" x14ac:dyDescent="0.25">
      <c r="A18" s="1">
        <v>1936</v>
      </c>
      <c r="B18" s="1">
        <v>9.9</v>
      </c>
      <c r="C18" s="1">
        <v>910.2</v>
      </c>
      <c r="D18" s="1">
        <v>1605</v>
      </c>
      <c r="E18" s="1">
        <v>60</v>
      </c>
      <c r="F18" s="1">
        <v>16</v>
      </c>
    </row>
    <row r="19" spans="1:6" x14ac:dyDescent="0.25">
      <c r="A19" s="1">
        <v>1937</v>
      </c>
      <c r="B19" s="1">
        <v>10.31</v>
      </c>
      <c r="C19" s="1">
        <v>976.6</v>
      </c>
      <c r="D19" s="1">
        <v>1664.4</v>
      </c>
      <c r="E19" s="1">
        <v>46</v>
      </c>
      <c r="F19" s="1">
        <v>20</v>
      </c>
    </row>
    <row r="20" spans="1:6" x14ac:dyDescent="0.25">
      <c r="A20" s="1">
        <v>1938</v>
      </c>
      <c r="B20" s="1">
        <v>10.17</v>
      </c>
      <c r="C20" s="1">
        <v>738.7</v>
      </c>
      <c r="D20" s="1">
        <v>1725.1</v>
      </c>
      <c r="E20" s="1">
        <v>52</v>
      </c>
      <c r="F20" s="1">
        <v>14</v>
      </c>
    </row>
    <row r="21" spans="1:6" x14ac:dyDescent="0.25">
      <c r="A21" s="1">
        <v>1939</v>
      </c>
      <c r="B21" s="1">
        <v>10.1</v>
      </c>
      <c r="C21" s="1">
        <v>860.8</v>
      </c>
      <c r="D21" s="1">
        <v>1759.1</v>
      </c>
      <c r="E21" s="1">
        <v>38</v>
      </c>
      <c r="F21" s="1">
        <v>18</v>
      </c>
    </row>
    <row r="22" spans="1:6" x14ac:dyDescent="0.25">
      <c r="A22" s="1">
        <v>1940</v>
      </c>
      <c r="B22" s="439">
        <v>9.58</v>
      </c>
      <c r="C22" s="418"/>
      <c r="D22" s="418"/>
      <c r="E22" s="439">
        <v>60</v>
      </c>
      <c r="F22" s="439">
        <v>10</v>
      </c>
    </row>
    <row r="23" spans="1:6" x14ac:dyDescent="0.25">
      <c r="A23" s="1">
        <v>1941</v>
      </c>
      <c r="B23" s="418"/>
      <c r="C23" s="418"/>
      <c r="D23" s="418"/>
      <c r="E23" s="418"/>
      <c r="F23" s="418"/>
    </row>
    <row r="24" spans="1:6" x14ac:dyDescent="0.25">
      <c r="A24" s="1">
        <v>1942</v>
      </c>
      <c r="B24" s="418"/>
      <c r="C24" s="418"/>
      <c r="D24" s="418"/>
      <c r="E24" s="418"/>
      <c r="F24" s="418"/>
    </row>
    <row r="25" spans="1:6" x14ac:dyDescent="0.25">
      <c r="A25" s="1">
        <v>1943</v>
      </c>
      <c r="B25" s="418"/>
      <c r="C25" s="418"/>
      <c r="D25" s="418"/>
      <c r="E25" s="418"/>
      <c r="F25" s="418"/>
    </row>
    <row r="26" spans="1:6" x14ac:dyDescent="0.25">
      <c r="A26" s="1">
        <v>1944</v>
      </c>
      <c r="B26" s="418"/>
      <c r="C26" s="418"/>
      <c r="D26" s="418"/>
      <c r="E26" s="418"/>
      <c r="F26" s="418"/>
    </row>
    <row r="27" spans="1:6" x14ac:dyDescent="0.25">
      <c r="A27" s="1">
        <v>1945</v>
      </c>
      <c r="B27" s="1">
        <v>10.78</v>
      </c>
      <c r="C27" s="1">
        <v>810.6</v>
      </c>
      <c r="D27" s="418"/>
      <c r="E27" s="1">
        <v>51</v>
      </c>
      <c r="F27" s="1">
        <v>32</v>
      </c>
    </row>
    <row r="28" spans="1:6" x14ac:dyDescent="0.25">
      <c r="A28" s="1">
        <v>1946</v>
      </c>
      <c r="B28" s="1">
        <v>9.8000000000000007</v>
      </c>
      <c r="C28" s="1">
        <v>762.4</v>
      </c>
      <c r="D28" s="418"/>
      <c r="E28" s="1">
        <v>58</v>
      </c>
      <c r="F28" s="1">
        <v>14</v>
      </c>
    </row>
    <row r="29" spans="1:6" x14ac:dyDescent="0.25">
      <c r="A29" s="1">
        <v>1947</v>
      </c>
      <c r="B29" s="1">
        <v>10.86</v>
      </c>
      <c r="C29" s="1">
        <v>696.2</v>
      </c>
      <c r="D29" s="418"/>
      <c r="E29" s="1">
        <v>73</v>
      </c>
      <c r="F29" s="1">
        <v>71</v>
      </c>
    </row>
    <row r="30" spans="1:6" x14ac:dyDescent="0.25">
      <c r="A30" s="1">
        <v>1948</v>
      </c>
      <c r="B30" s="1">
        <v>10.7</v>
      </c>
      <c r="C30" s="1">
        <v>628</v>
      </c>
      <c r="D30" s="418"/>
      <c r="E30" s="1">
        <v>53</v>
      </c>
      <c r="F30" s="1">
        <v>18</v>
      </c>
    </row>
    <row r="31" spans="1:6" x14ac:dyDescent="0.25">
      <c r="A31" s="1">
        <v>1949</v>
      </c>
      <c r="B31" s="1">
        <v>11.12</v>
      </c>
      <c r="C31" s="1">
        <v>592</v>
      </c>
      <c r="D31" s="418"/>
      <c r="E31" s="1">
        <v>60</v>
      </c>
      <c r="F31" s="1">
        <v>43</v>
      </c>
    </row>
    <row r="32" spans="1:6" x14ac:dyDescent="0.25">
      <c r="A32" s="1">
        <v>1950</v>
      </c>
      <c r="B32" s="1">
        <v>10.31</v>
      </c>
      <c r="C32" s="1">
        <v>916.9</v>
      </c>
      <c r="D32" s="418"/>
      <c r="E32" s="1">
        <v>49</v>
      </c>
      <c r="F32" s="1">
        <v>24</v>
      </c>
    </row>
    <row r="33" spans="1:6" x14ac:dyDescent="0.25">
      <c r="A33" s="1">
        <v>1951</v>
      </c>
      <c r="B33" s="1">
        <v>10.35</v>
      </c>
      <c r="C33" s="1">
        <v>804.2</v>
      </c>
      <c r="D33" s="418"/>
      <c r="E33" s="1">
        <v>27</v>
      </c>
      <c r="F33" s="1">
        <v>19</v>
      </c>
    </row>
    <row r="34" spans="1:6" x14ac:dyDescent="0.25">
      <c r="A34" s="1">
        <v>1952</v>
      </c>
      <c r="B34" s="1">
        <v>10.1</v>
      </c>
      <c r="C34" s="1">
        <v>858.7</v>
      </c>
      <c r="D34" s="418"/>
      <c r="E34" s="1">
        <v>54</v>
      </c>
      <c r="F34" s="1">
        <v>24</v>
      </c>
    </row>
    <row r="35" spans="1:6" x14ac:dyDescent="0.25">
      <c r="A35" s="1">
        <v>1953</v>
      </c>
      <c r="B35" s="1">
        <v>10.58</v>
      </c>
      <c r="C35" s="1">
        <v>535.70000000000005</v>
      </c>
      <c r="D35" s="418"/>
      <c r="E35" s="1">
        <v>49</v>
      </c>
      <c r="F35" s="1">
        <v>19</v>
      </c>
    </row>
    <row r="36" spans="1:6" x14ac:dyDescent="0.25">
      <c r="A36" s="1">
        <v>1954</v>
      </c>
      <c r="B36" s="1">
        <v>9.9499999999999993</v>
      </c>
      <c r="C36" s="1">
        <v>718</v>
      </c>
      <c r="D36" s="418"/>
      <c r="E36" s="1">
        <v>47</v>
      </c>
      <c r="F36" s="1">
        <v>11</v>
      </c>
    </row>
    <row r="37" spans="1:6" x14ac:dyDescent="0.25">
      <c r="A37" s="1">
        <v>1955</v>
      </c>
      <c r="B37" s="1">
        <v>10.01</v>
      </c>
      <c r="C37" s="1">
        <v>624.70000000000005</v>
      </c>
      <c r="D37" s="418"/>
      <c r="E37" s="1">
        <v>77</v>
      </c>
      <c r="F37" s="1">
        <v>24</v>
      </c>
    </row>
    <row r="38" spans="1:6" x14ac:dyDescent="0.25">
      <c r="A38" s="1">
        <v>1956</v>
      </c>
      <c r="B38" s="1">
        <v>9.4</v>
      </c>
      <c r="C38" s="1">
        <v>615.29999999999995</v>
      </c>
      <c r="D38" s="418"/>
      <c r="E38" s="1">
        <v>69</v>
      </c>
      <c r="F38" s="1">
        <v>11</v>
      </c>
    </row>
    <row r="39" spans="1:6" x14ac:dyDescent="0.25">
      <c r="A39" s="1">
        <v>1957</v>
      </c>
      <c r="B39" s="1">
        <v>10.87</v>
      </c>
      <c r="C39" s="1">
        <v>657.8</v>
      </c>
      <c r="D39" s="418"/>
      <c r="E39" s="1">
        <v>35</v>
      </c>
      <c r="F39" s="1">
        <v>23</v>
      </c>
    </row>
    <row r="40" spans="1:6" x14ac:dyDescent="0.25">
      <c r="A40" s="1">
        <v>1958</v>
      </c>
      <c r="B40" s="1">
        <v>10.210000000000001</v>
      </c>
      <c r="C40" s="1">
        <v>950.9</v>
      </c>
      <c r="D40" s="418"/>
      <c r="E40" s="1">
        <v>53</v>
      </c>
      <c r="F40" s="1">
        <v>9</v>
      </c>
    </row>
    <row r="41" spans="1:6" x14ac:dyDescent="0.25">
      <c r="A41" s="1">
        <v>1959</v>
      </c>
      <c r="B41" s="1">
        <v>11.17</v>
      </c>
      <c r="C41" s="1">
        <v>532.1</v>
      </c>
      <c r="D41" s="418"/>
      <c r="E41" s="1">
        <v>44</v>
      </c>
      <c r="F41" s="1">
        <v>50</v>
      </c>
    </row>
    <row r="42" spans="1:6" x14ac:dyDescent="0.25">
      <c r="A42" s="1">
        <v>1960</v>
      </c>
      <c r="B42" s="1">
        <v>10.35</v>
      </c>
      <c r="C42" s="1">
        <v>894.9</v>
      </c>
      <c r="D42" s="418"/>
      <c r="E42" s="1">
        <v>47</v>
      </c>
      <c r="F42" s="1">
        <v>9</v>
      </c>
    </row>
    <row r="43" spans="1:6" x14ac:dyDescent="0.25">
      <c r="A43" s="1">
        <v>1961</v>
      </c>
      <c r="B43" s="1">
        <v>10.88</v>
      </c>
      <c r="C43" s="1">
        <v>749.8</v>
      </c>
      <c r="D43" s="418"/>
      <c r="E43" s="1">
        <v>31</v>
      </c>
      <c r="F43" s="1">
        <v>16</v>
      </c>
    </row>
    <row r="44" spans="1:6" x14ac:dyDescent="0.25">
      <c r="A44" s="1">
        <v>1962</v>
      </c>
      <c r="B44" s="1">
        <v>9.23</v>
      </c>
      <c r="C44" s="1">
        <v>697.9</v>
      </c>
      <c r="D44" s="418"/>
      <c r="E44" s="1">
        <v>64</v>
      </c>
      <c r="F44" s="1">
        <v>4</v>
      </c>
    </row>
    <row r="45" spans="1:6" x14ac:dyDescent="0.25">
      <c r="A45" s="1">
        <v>1963</v>
      </c>
      <c r="B45" s="1">
        <v>8.69</v>
      </c>
      <c r="C45" s="1">
        <v>702.1</v>
      </c>
      <c r="D45" s="1">
        <v>660.6</v>
      </c>
      <c r="E45" s="1">
        <v>83</v>
      </c>
      <c r="F45" s="1">
        <v>7</v>
      </c>
    </row>
    <row r="46" spans="1:6" x14ac:dyDescent="0.25">
      <c r="A46" s="1">
        <v>1964</v>
      </c>
      <c r="B46" s="1">
        <v>9.69</v>
      </c>
      <c r="C46" s="1">
        <v>735.8</v>
      </c>
      <c r="D46" s="1">
        <v>1567.2</v>
      </c>
      <c r="E46" s="1">
        <v>56</v>
      </c>
      <c r="F46" s="1">
        <v>12</v>
      </c>
    </row>
    <row r="47" spans="1:6" x14ac:dyDescent="0.25">
      <c r="A47" s="1">
        <v>1965</v>
      </c>
      <c r="B47" s="1">
        <v>9.33</v>
      </c>
      <c r="C47" s="1">
        <v>785.6</v>
      </c>
      <c r="D47" s="1">
        <v>1618.6</v>
      </c>
      <c r="E47" s="1">
        <v>53</v>
      </c>
      <c r="F47" s="1">
        <v>4</v>
      </c>
    </row>
    <row r="48" spans="1:6" x14ac:dyDescent="0.25">
      <c r="A48" s="1">
        <v>1966</v>
      </c>
      <c r="B48" s="1">
        <v>10.08</v>
      </c>
      <c r="C48" s="1">
        <v>836.8</v>
      </c>
      <c r="D48" s="1">
        <v>1576.1</v>
      </c>
      <c r="E48" s="1">
        <v>38</v>
      </c>
      <c r="F48" s="1">
        <v>8</v>
      </c>
    </row>
    <row r="49" spans="1:6" x14ac:dyDescent="0.25">
      <c r="A49" s="1">
        <v>1967</v>
      </c>
      <c r="B49" s="1">
        <v>10.08</v>
      </c>
      <c r="C49" s="1">
        <v>655.1</v>
      </c>
      <c r="D49" s="1">
        <v>1841.9</v>
      </c>
      <c r="E49" s="1">
        <v>38</v>
      </c>
      <c r="F49" s="1">
        <v>10</v>
      </c>
    </row>
    <row r="50" spans="1:6" x14ac:dyDescent="0.25">
      <c r="A50" s="1">
        <v>1968</v>
      </c>
      <c r="B50" s="1">
        <v>9.4700000000000006</v>
      </c>
      <c r="C50" s="1">
        <v>667</v>
      </c>
      <c r="D50" s="1">
        <v>1404.3</v>
      </c>
      <c r="E50" s="1">
        <v>61</v>
      </c>
      <c r="F50" s="1">
        <v>8</v>
      </c>
    </row>
    <row r="51" spans="1:6" x14ac:dyDescent="0.25">
      <c r="A51" s="1">
        <v>1969</v>
      </c>
      <c r="B51" s="1">
        <v>9.8699999999999992</v>
      </c>
      <c r="C51" s="1">
        <v>682.7</v>
      </c>
      <c r="D51" s="1">
        <v>1669.2</v>
      </c>
      <c r="E51" s="1">
        <v>58</v>
      </c>
      <c r="F51" s="1">
        <v>17</v>
      </c>
    </row>
    <row r="52" spans="1:6" x14ac:dyDescent="0.25">
      <c r="A52" s="1">
        <v>1970</v>
      </c>
      <c r="B52" s="1">
        <v>9.9</v>
      </c>
      <c r="C52" s="1">
        <v>675</v>
      </c>
      <c r="D52" s="1">
        <v>1665.4</v>
      </c>
      <c r="E52" s="1">
        <v>53</v>
      </c>
      <c r="F52" s="1">
        <v>15</v>
      </c>
    </row>
    <row r="53" spans="1:6" x14ac:dyDescent="0.25">
      <c r="A53" s="1">
        <v>1971</v>
      </c>
      <c r="B53" s="1">
        <v>9.9600000000000009</v>
      </c>
      <c r="C53" s="1">
        <v>587.4</v>
      </c>
      <c r="D53" s="1">
        <v>1753.8</v>
      </c>
      <c r="E53" s="1">
        <v>46</v>
      </c>
      <c r="F53" s="1">
        <v>13</v>
      </c>
    </row>
    <row r="54" spans="1:6" x14ac:dyDescent="0.25">
      <c r="A54" s="1">
        <v>1972</v>
      </c>
      <c r="B54" s="1">
        <v>9.44</v>
      </c>
      <c r="C54" s="1">
        <v>670.7</v>
      </c>
      <c r="D54" s="1">
        <v>1607.1</v>
      </c>
      <c r="E54" s="1">
        <v>33</v>
      </c>
      <c r="F54" s="1">
        <v>4</v>
      </c>
    </row>
    <row r="55" spans="1:6" x14ac:dyDescent="0.25">
      <c r="A55" s="1">
        <v>1973</v>
      </c>
      <c r="B55" s="1">
        <v>9.84</v>
      </c>
      <c r="C55" s="1">
        <v>590.29999999999995</v>
      </c>
      <c r="D55" s="1">
        <v>1692.2</v>
      </c>
      <c r="E55" s="1">
        <v>65</v>
      </c>
      <c r="F55" s="1">
        <v>26</v>
      </c>
    </row>
    <row r="56" spans="1:6" x14ac:dyDescent="0.25">
      <c r="A56" s="1">
        <f>A55+1</f>
        <v>1974</v>
      </c>
      <c r="B56" s="1">
        <v>10.15</v>
      </c>
      <c r="C56" s="1">
        <v>923</v>
      </c>
      <c r="D56" s="1">
        <v>1562</v>
      </c>
      <c r="E56" s="1">
        <v>17</v>
      </c>
      <c r="F56" s="1">
        <v>7</v>
      </c>
    </row>
    <row r="57" spans="1:6" x14ac:dyDescent="0.25">
      <c r="A57" s="1">
        <f t="shared" ref="A57:A94" si="0">A56+1</f>
        <v>1975</v>
      </c>
      <c r="B57" s="1">
        <v>10.050000000000001</v>
      </c>
      <c r="C57" s="1">
        <v>725.6</v>
      </c>
      <c r="D57" s="1">
        <v>1621.8</v>
      </c>
      <c r="E57" s="1">
        <v>44</v>
      </c>
      <c r="F57" s="1">
        <v>16</v>
      </c>
    </row>
    <row r="58" spans="1:6" x14ac:dyDescent="0.25">
      <c r="A58" s="1">
        <f t="shared" si="0"/>
        <v>1976</v>
      </c>
      <c r="B58" s="1">
        <v>10.45</v>
      </c>
      <c r="C58" s="1">
        <v>521.4</v>
      </c>
      <c r="D58" s="1">
        <v>1908.8</v>
      </c>
      <c r="E58" s="1">
        <v>56</v>
      </c>
      <c r="F58" s="1">
        <v>47</v>
      </c>
    </row>
    <row r="59" spans="1:6" x14ac:dyDescent="0.25">
      <c r="A59" s="1">
        <f t="shared" si="0"/>
        <v>1977</v>
      </c>
      <c r="B59" s="1">
        <v>9.93</v>
      </c>
      <c r="C59" s="1">
        <v>859.2</v>
      </c>
      <c r="D59" s="1">
        <v>1565</v>
      </c>
      <c r="E59" s="1">
        <v>40</v>
      </c>
      <c r="F59" s="1">
        <v>7</v>
      </c>
    </row>
    <row r="60" spans="1:6" x14ac:dyDescent="0.25">
      <c r="A60" s="1">
        <f t="shared" si="0"/>
        <v>1978</v>
      </c>
      <c r="B60" s="1">
        <v>9.51</v>
      </c>
      <c r="C60" s="1">
        <v>773.4</v>
      </c>
      <c r="D60" s="1">
        <v>1489.7</v>
      </c>
      <c r="E60" s="1">
        <v>57</v>
      </c>
      <c r="F60" s="1">
        <v>6</v>
      </c>
    </row>
    <row r="61" spans="1:6" x14ac:dyDescent="0.25">
      <c r="A61" s="1">
        <f t="shared" si="0"/>
        <v>1979</v>
      </c>
      <c r="B61" s="1">
        <v>9.35</v>
      </c>
      <c r="C61" s="1">
        <v>950.4</v>
      </c>
      <c r="D61" s="1">
        <v>1486.5</v>
      </c>
      <c r="E61" s="1">
        <v>59</v>
      </c>
      <c r="F61" s="1">
        <v>9</v>
      </c>
    </row>
    <row r="62" spans="1:6" x14ac:dyDescent="0.25">
      <c r="A62" s="1">
        <f t="shared" si="0"/>
        <v>1980</v>
      </c>
      <c r="B62" s="1">
        <v>9.51</v>
      </c>
      <c r="C62" s="1">
        <v>890.8</v>
      </c>
      <c r="D62" s="1">
        <v>1503.1</v>
      </c>
      <c r="E62" s="1">
        <v>50</v>
      </c>
      <c r="F62" s="1">
        <v>11</v>
      </c>
    </row>
    <row r="63" spans="1:6" x14ac:dyDescent="0.25">
      <c r="A63" s="1">
        <f t="shared" si="0"/>
        <v>1981</v>
      </c>
      <c r="B63" s="1">
        <v>9.9499999999999993</v>
      </c>
      <c r="C63" s="1">
        <v>799</v>
      </c>
      <c r="D63" s="1">
        <v>1531.3</v>
      </c>
      <c r="E63" s="1">
        <v>49</v>
      </c>
      <c r="F63" s="1">
        <v>13</v>
      </c>
    </row>
    <row r="64" spans="1:6" x14ac:dyDescent="0.25">
      <c r="A64" s="1">
        <f t="shared" si="0"/>
        <v>1982</v>
      </c>
      <c r="B64" s="1">
        <v>10.48</v>
      </c>
      <c r="C64" s="1">
        <v>829.5</v>
      </c>
      <c r="D64" s="1">
        <v>1671.2</v>
      </c>
      <c r="E64" s="1">
        <v>39</v>
      </c>
      <c r="F64" s="1">
        <v>30</v>
      </c>
    </row>
    <row r="65" spans="1:6" x14ac:dyDescent="0.25">
      <c r="A65" s="1">
        <f t="shared" si="0"/>
        <v>1983</v>
      </c>
      <c r="B65" s="1">
        <v>10.5</v>
      </c>
      <c r="C65" s="1">
        <v>734.2</v>
      </c>
      <c r="D65" s="1">
        <v>1692.2</v>
      </c>
      <c r="E65" s="1">
        <v>46</v>
      </c>
      <c r="F65" s="1">
        <v>35</v>
      </c>
    </row>
    <row r="66" spans="1:6" x14ac:dyDescent="0.25">
      <c r="A66" s="1">
        <f t="shared" si="0"/>
        <v>1984</v>
      </c>
      <c r="B66" s="1">
        <v>9.91</v>
      </c>
      <c r="C66" s="1">
        <v>744.4</v>
      </c>
      <c r="D66" s="1">
        <v>1524.2</v>
      </c>
      <c r="E66" s="1">
        <v>42</v>
      </c>
      <c r="F66" s="1">
        <v>14</v>
      </c>
    </row>
    <row r="67" spans="1:6" x14ac:dyDescent="0.25">
      <c r="A67" s="1">
        <f t="shared" si="0"/>
        <v>1985</v>
      </c>
      <c r="B67" s="1">
        <v>9.1300000000000008</v>
      </c>
      <c r="C67" s="1">
        <v>567.70000000000005</v>
      </c>
      <c r="D67" s="1">
        <v>1709.6</v>
      </c>
      <c r="E67" s="1">
        <v>73</v>
      </c>
      <c r="F67" s="1">
        <v>12</v>
      </c>
    </row>
    <row r="68" spans="1:6" x14ac:dyDescent="0.25">
      <c r="A68" s="1">
        <f t="shared" si="0"/>
        <v>1986</v>
      </c>
      <c r="B68" s="1">
        <v>9.48</v>
      </c>
      <c r="C68" s="1">
        <v>720.9</v>
      </c>
      <c r="D68" s="1">
        <v>1729</v>
      </c>
      <c r="E68" s="1">
        <v>53</v>
      </c>
      <c r="F68" s="1">
        <v>17</v>
      </c>
    </row>
    <row r="69" spans="1:6" x14ac:dyDescent="0.25">
      <c r="A69" s="1">
        <f t="shared" si="0"/>
        <v>1987</v>
      </c>
      <c r="B69" s="1">
        <v>9.39</v>
      </c>
      <c r="C69" s="1">
        <v>766.2</v>
      </c>
      <c r="D69" s="1">
        <v>1566.2</v>
      </c>
      <c r="E69" s="1">
        <v>61</v>
      </c>
      <c r="F69" s="1">
        <v>13</v>
      </c>
    </row>
    <row r="70" spans="1:6" x14ac:dyDescent="0.25">
      <c r="A70" s="1">
        <f t="shared" si="0"/>
        <v>1988</v>
      </c>
      <c r="B70" s="1">
        <v>10.5</v>
      </c>
      <c r="C70" s="1">
        <v>750.2</v>
      </c>
      <c r="D70" s="1">
        <v>1507.4</v>
      </c>
      <c r="E70" s="1">
        <v>24</v>
      </c>
      <c r="F70" s="1">
        <v>7</v>
      </c>
    </row>
    <row r="71" spans="1:6" x14ac:dyDescent="0.25">
      <c r="A71" s="1">
        <f t="shared" si="0"/>
        <v>1989</v>
      </c>
      <c r="B71" s="1">
        <v>11.03</v>
      </c>
      <c r="C71" s="1">
        <v>595.79999999999995</v>
      </c>
      <c r="D71" s="1">
        <v>1954.9</v>
      </c>
      <c r="E71" s="1">
        <v>36</v>
      </c>
      <c r="F71" s="1">
        <v>28</v>
      </c>
    </row>
    <row r="72" spans="1:6" x14ac:dyDescent="0.25">
      <c r="A72" s="1">
        <f t="shared" si="0"/>
        <v>1990</v>
      </c>
      <c r="B72" s="1">
        <v>11.14</v>
      </c>
      <c r="C72" s="1">
        <v>752.5</v>
      </c>
      <c r="D72" s="1">
        <v>1985.9</v>
      </c>
      <c r="E72" s="1">
        <v>26</v>
      </c>
      <c r="F72" s="1">
        <v>23</v>
      </c>
    </row>
    <row r="73" spans="1:6" x14ac:dyDescent="0.25">
      <c r="A73" s="1">
        <f t="shared" si="0"/>
        <v>1991</v>
      </c>
      <c r="B73" s="1">
        <v>9.7899999999999991</v>
      </c>
      <c r="C73" s="1">
        <v>610</v>
      </c>
      <c r="D73" s="1">
        <v>1671.3</v>
      </c>
      <c r="E73" s="1">
        <v>51</v>
      </c>
      <c r="F73" s="1">
        <v>22</v>
      </c>
    </row>
    <row r="74" spans="1:6" x14ac:dyDescent="0.25">
      <c r="A74" s="1">
        <f t="shared" si="0"/>
        <v>1992</v>
      </c>
      <c r="B74" s="1">
        <v>10.49</v>
      </c>
      <c r="C74" s="1">
        <v>991.8</v>
      </c>
      <c r="D74" s="1">
        <v>1635.6</v>
      </c>
      <c r="E74" s="1">
        <v>34</v>
      </c>
      <c r="F74" s="1">
        <v>15</v>
      </c>
    </row>
    <row r="75" spans="1:6" x14ac:dyDescent="0.25">
      <c r="A75" s="1">
        <f t="shared" si="0"/>
        <v>1993</v>
      </c>
      <c r="B75" s="1">
        <v>10.1</v>
      </c>
      <c r="C75" s="1">
        <v>908.2</v>
      </c>
      <c r="D75" s="1">
        <v>1554.8</v>
      </c>
      <c r="E75" s="1">
        <v>39</v>
      </c>
      <c r="F75" s="1">
        <v>8</v>
      </c>
    </row>
    <row r="76" spans="1:6" x14ac:dyDescent="0.25">
      <c r="A76" s="1">
        <f t="shared" si="0"/>
        <v>1994</v>
      </c>
      <c r="B76" s="1">
        <v>11.16</v>
      </c>
      <c r="C76" s="1">
        <v>1043.5999999999999</v>
      </c>
      <c r="D76" s="1">
        <v>1540.5</v>
      </c>
      <c r="E76" s="1">
        <v>22</v>
      </c>
      <c r="F76" s="1">
        <v>26</v>
      </c>
    </row>
    <row r="77" spans="1:6" x14ac:dyDescent="0.25">
      <c r="A77" s="1">
        <f t="shared" si="0"/>
        <v>1995</v>
      </c>
      <c r="B77" s="1">
        <v>11.05</v>
      </c>
      <c r="C77" s="1">
        <v>696.6</v>
      </c>
      <c r="D77" s="1">
        <v>1661.3</v>
      </c>
      <c r="E77" s="1">
        <v>32</v>
      </c>
      <c r="F77" s="1">
        <v>36</v>
      </c>
    </row>
    <row r="78" spans="1:6" x14ac:dyDescent="0.25">
      <c r="A78" s="1">
        <f t="shared" si="0"/>
        <v>1996</v>
      </c>
      <c r="B78" s="1">
        <v>9.3000000000000007</v>
      </c>
      <c r="C78" s="1">
        <v>545.5</v>
      </c>
      <c r="D78" s="1">
        <v>1620.4</v>
      </c>
      <c r="E78" s="1">
        <v>65</v>
      </c>
      <c r="F78" s="1">
        <v>18</v>
      </c>
    </row>
    <row r="79" spans="1:6" x14ac:dyDescent="0.25">
      <c r="A79" s="1">
        <f t="shared" si="0"/>
        <v>1997</v>
      </c>
      <c r="B79" s="1">
        <v>10.85</v>
      </c>
      <c r="C79" s="1">
        <v>678.8</v>
      </c>
      <c r="D79" s="1">
        <v>1798.9</v>
      </c>
      <c r="E79" s="1">
        <v>39</v>
      </c>
      <c r="F79" s="1">
        <v>22</v>
      </c>
    </row>
    <row r="80" spans="1:6" x14ac:dyDescent="0.25">
      <c r="A80" s="1">
        <f t="shared" si="0"/>
        <v>1998</v>
      </c>
      <c r="B80" s="1">
        <v>10.83</v>
      </c>
      <c r="C80" s="1">
        <v>826</v>
      </c>
      <c r="D80" s="1">
        <v>1554.9</v>
      </c>
      <c r="E80" s="1">
        <v>36</v>
      </c>
      <c r="F80" s="1">
        <v>15</v>
      </c>
    </row>
    <row r="81" spans="1:6" x14ac:dyDescent="0.25">
      <c r="A81" s="1">
        <f t="shared" si="0"/>
        <v>1999</v>
      </c>
      <c r="B81" s="1">
        <v>11.46</v>
      </c>
      <c r="C81" s="1">
        <v>940.8</v>
      </c>
      <c r="D81" s="1">
        <v>1764.1</v>
      </c>
      <c r="E81" s="1">
        <v>25</v>
      </c>
      <c r="F81" s="1">
        <v>29</v>
      </c>
    </row>
    <row r="82" spans="1:6" x14ac:dyDescent="0.25">
      <c r="A82" s="1">
        <f t="shared" si="0"/>
        <v>2000</v>
      </c>
      <c r="B82" s="1">
        <v>11.22</v>
      </c>
      <c r="C82" s="1">
        <v>1146.4000000000001</v>
      </c>
      <c r="D82" s="1">
        <v>1462.5</v>
      </c>
      <c r="E82" s="1">
        <v>26</v>
      </c>
      <c r="F82" s="1">
        <v>15</v>
      </c>
    </row>
    <row r="83" spans="1:6" x14ac:dyDescent="0.25">
      <c r="A83" s="1">
        <f t="shared" si="0"/>
        <v>2001</v>
      </c>
      <c r="B83" s="1">
        <v>10.91</v>
      </c>
      <c r="C83" s="1">
        <v>1007</v>
      </c>
      <c r="D83" s="1">
        <v>1684.9</v>
      </c>
      <c r="E83" s="1">
        <v>44</v>
      </c>
      <c r="F83" s="1">
        <v>23</v>
      </c>
    </row>
    <row r="84" spans="1:6" x14ac:dyDescent="0.25">
      <c r="A84" s="1">
        <f t="shared" si="0"/>
        <v>2002</v>
      </c>
      <c r="B84" s="1">
        <v>11.29</v>
      </c>
      <c r="C84" s="1">
        <v>1049.5</v>
      </c>
      <c r="D84" s="1">
        <v>1588.1</v>
      </c>
      <c r="E84" s="1">
        <v>22</v>
      </c>
      <c r="F84" s="1">
        <v>13</v>
      </c>
    </row>
    <row r="85" spans="1:6" x14ac:dyDescent="0.25">
      <c r="A85" s="1">
        <f t="shared" si="0"/>
        <v>2003</v>
      </c>
      <c r="B85" s="1">
        <v>11.23</v>
      </c>
      <c r="C85" s="1">
        <v>615.4</v>
      </c>
      <c r="D85" s="1">
        <v>2055.6</v>
      </c>
      <c r="E85" s="1">
        <v>47</v>
      </c>
      <c r="F85" s="1">
        <v>33</v>
      </c>
    </row>
    <row r="86" spans="1:6" x14ac:dyDescent="0.25">
      <c r="A86" s="1">
        <f t="shared" si="0"/>
        <v>2004</v>
      </c>
      <c r="B86" s="1">
        <v>10.98</v>
      </c>
      <c r="C86" s="1">
        <v>713.4</v>
      </c>
      <c r="D86" s="1">
        <v>1697.4</v>
      </c>
      <c r="E86" s="1">
        <v>44</v>
      </c>
      <c r="F86" s="1">
        <v>22</v>
      </c>
    </row>
    <row r="87" spans="1:6" x14ac:dyDescent="0.25">
      <c r="A87" s="1">
        <f t="shared" si="0"/>
        <v>2005</v>
      </c>
      <c r="B87" s="1">
        <v>11.08</v>
      </c>
      <c r="C87" s="1">
        <v>734</v>
      </c>
      <c r="D87" s="1">
        <v>1782.7</v>
      </c>
      <c r="E87" s="1">
        <v>40</v>
      </c>
      <c r="F87" s="1">
        <v>25</v>
      </c>
    </row>
    <row r="88" spans="1:6" x14ac:dyDescent="0.25">
      <c r="A88" s="1">
        <f t="shared" si="0"/>
        <v>2006</v>
      </c>
      <c r="B88" s="1">
        <v>11.38</v>
      </c>
      <c r="C88" s="1">
        <v>749.2</v>
      </c>
      <c r="D88" s="1">
        <v>1664.9</v>
      </c>
      <c r="E88" s="1">
        <v>48</v>
      </c>
      <c r="F88" s="1">
        <v>34</v>
      </c>
    </row>
    <row r="89" spans="1:6" x14ac:dyDescent="0.25">
      <c r="A89" s="1">
        <f>A88+1</f>
        <v>2007</v>
      </c>
      <c r="B89" s="1">
        <v>11.38</v>
      </c>
      <c r="C89" s="1">
        <v>820.6</v>
      </c>
      <c r="D89" s="1">
        <v>1614.4</v>
      </c>
      <c r="E89" s="1">
        <v>21</v>
      </c>
      <c r="F89" s="1">
        <v>5</v>
      </c>
    </row>
    <row r="90" spans="1:6" x14ac:dyDescent="0.25">
      <c r="A90" s="1">
        <f t="shared" si="0"/>
        <v>2008</v>
      </c>
      <c r="B90" s="1">
        <v>10.94</v>
      </c>
      <c r="C90" s="1">
        <v>827.4</v>
      </c>
      <c r="D90" s="1">
        <v>1683.8</v>
      </c>
      <c r="E90" s="1">
        <v>32</v>
      </c>
      <c r="F90" s="1">
        <v>17</v>
      </c>
    </row>
    <row r="91" spans="1:6" x14ac:dyDescent="0.25">
      <c r="A91" s="1">
        <f t="shared" si="0"/>
        <v>2009</v>
      </c>
      <c r="B91" s="1">
        <v>10.93</v>
      </c>
      <c r="C91" s="1">
        <v>643.20000000000005</v>
      </c>
      <c r="D91" s="1">
        <v>1798.1</v>
      </c>
      <c r="E91" s="1">
        <v>42</v>
      </c>
      <c r="F91" s="1">
        <v>26</v>
      </c>
    </row>
    <row r="92" spans="1:6" x14ac:dyDescent="0.25">
      <c r="A92" s="1">
        <f>A91+1</f>
        <v>2010</v>
      </c>
      <c r="B92" s="1">
        <v>9.86</v>
      </c>
      <c r="C92" s="1">
        <v>628.70000000000005</v>
      </c>
      <c r="D92" s="1">
        <v>1807.9</v>
      </c>
      <c r="E92" s="1">
        <v>70</v>
      </c>
      <c r="F92" s="1">
        <v>19</v>
      </c>
    </row>
    <row r="93" spans="1:6" x14ac:dyDescent="0.25">
      <c r="A93" s="1">
        <f t="shared" si="0"/>
        <v>2011</v>
      </c>
      <c r="B93" s="1">
        <v>11.88</v>
      </c>
      <c r="C93" s="1">
        <v>690.8</v>
      </c>
      <c r="D93" s="1">
        <v>1579.8</v>
      </c>
      <c r="E93" s="1">
        <v>19</v>
      </c>
      <c r="F93" s="1">
        <v>22</v>
      </c>
    </row>
    <row r="94" spans="1:6" x14ac:dyDescent="0.25">
      <c r="A94" s="1">
        <f t="shared" si="0"/>
        <v>2012</v>
      </c>
      <c r="B94" s="1">
        <v>10.77</v>
      </c>
      <c r="C94" s="1">
        <v>917.4</v>
      </c>
      <c r="D94" s="1">
        <v>1580.4</v>
      </c>
      <c r="E94" s="1">
        <v>30</v>
      </c>
      <c r="F94" s="1">
        <v>20</v>
      </c>
    </row>
    <row r="96" spans="1:6" s="427" customFormat="1" x14ac:dyDescent="0.25">
      <c r="A96" s="370" t="s">
        <v>571</v>
      </c>
      <c r="B96" s="370">
        <f>AVERAGE(B3:B94)</f>
        <v>10.264090909090909</v>
      </c>
      <c r="C96" s="370">
        <f t="shared" ref="C96:F96" si="1">AVERAGE(C3:C94)</f>
        <v>771.69425287356319</v>
      </c>
      <c r="D96" s="370">
        <f t="shared" si="1"/>
        <v>1649.4933333333327</v>
      </c>
      <c r="E96" s="370">
        <f t="shared" si="1"/>
        <v>48.170454545454547</v>
      </c>
      <c r="F96" s="370">
        <f t="shared" si="1"/>
        <v>19.681818181818183</v>
      </c>
    </row>
    <row r="97" spans="1:6" s="427" customFormat="1" x14ac:dyDescent="0.25">
      <c r="A97" s="370"/>
      <c r="B97" s="370"/>
      <c r="C97" s="370"/>
      <c r="D97" s="370"/>
      <c r="E97" s="370"/>
      <c r="F97" s="370"/>
    </row>
    <row r="98" spans="1:6" x14ac:dyDescent="0.25">
      <c r="A98" s="1" t="s">
        <v>677</v>
      </c>
      <c r="B98" s="1">
        <f>MIN(B3:B94)</f>
        <v>8.69</v>
      </c>
      <c r="C98" s="1">
        <f t="shared" ref="C98:E98" si="2">MIN(C3:C94)</f>
        <v>388.9</v>
      </c>
      <c r="D98" s="1">
        <f t="shared" si="2"/>
        <v>660.6</v>
      </c>
      <c r="E98" s="1">
        <f t="shared" si="2"/>
        <v>17</v>
      </c>
      <c r="F98" s="1">
        <f t="shared" ref="F98" si="3">MIN(F3:F94)</f>
        <v>4</v>
      </c>
    </row>
    <row r="99" spans="1:6" x14ac:dyDescent="0.25">
      <c r="A99" s="1" t="s">
        <v>676</v>
      </c>
      <c r="B99" s="1">
        <f>MAX(B3:B94)</f>
        <v>11.88</v>
      </c>
      <c r="C99" s="1">
        <f t="shared" ref="C99:E99" si="4">MAX(C3:C94)</f>
        <v>1146.4000000000001</v>
      </c>
      <c r="D99" s="1">
        <f t="shared" si="4"/>
        <v>2055.6</v>
      </c>
      <c r="E99" s="1">
        <f t="shared" si="4"/>
        <v>85</v>
      </c>
      <c r="F99" s="1">
        <f t="shared" ref="F99" si="5">MAX(F3:F94)</f>
        <v>71</v>
      </c>
    </row>
    <row r="101" spans="1:6" s="427" customFormat="1" x14ac:dyDescent="0.25">
      <c r="A101" s="370" t="s">
        <v>706</v>
      </c>
      <c r="B101" s="370">
        <f>AVERAGE(B3:B32)</f>
        <v>10.171153846153846</v>
      </c>
      <c r="C101" s="370">
        <f t="shared" ref="C101:F101" si="6">AVERAGE(C3:C32)</f>
        <v>808.81600000000026</v>
      </c>
      <c r="D101" s="370">
        <f t="shared" si="6"/>
        <v>1710.2099999999998</v>
      </c>
      <c r="E101" s="370">
        <f t="shared" si="6"/>
        <v>56.07692307692308</v>
      </c>
      <c r="F101" s="370">
        <f t="shared" si="6"/>
        <v>24.192307692307693</v>
      </c>
    </row>
    <row r="102" spans="1:6" s="427" customFormat="1" x14ac:dyDescent="0.25">
      <c r="A102" s="370" t="s">
        <v>712</v>
      </c>
      <c r="B102" s="370">
        <f>AVERAGE(B3:B42)</f>
        <v>10.206666666666667</v>
      </c>
      <c r="C102" s="370">
        <f t="shared" ref="C102:F102" si="7">AVERAGE(C3:C42)</f>
        <v>783.22000000000025</v>
      </c>
      <c r="D102" s="370">
        <f t="shared" si="7"/>
        <v>1710.2099999999998</v>
      </c>
      <c r="E102" s="370">
        <f t="shared" si="7"/>
        <v>54.444444444444443</v>
      </c>
      <c r="F102" s="370">
        <f t="shared" si="7"/>
        <v>23</v>
      </c>
    </row>
    <row r="103" spans="1:6" s="427" customFormat="1" x14ac:dyDescent="0.25">
      <c r="A103" s="370" t="s">
        <v>707</v>
      </c>
      <c r="B103" s="370">
        <f>AVERAGE(B33:B62)</f>
        <v>9.946666666666669</v>
      </c>
      <c r="C103" s="370">
        <f t="shared" ref="C103:F103" si="8">AVERAGE(C33:C62)</f>
        <v>729.07666666666671</v>
      </c>
      <c r="D103" s="370">
        <f t="shared" si="8"/>
        <v>1566.2944444444443</v>
      </c>
      <c r="E103" s="370">
        <f t="shared" si="8"/>
        <v>50.133333333333333</v>
      </c>
      <c r="F103" s="370">
        <f t="shared" si="8"/>
        <v>14.866666666666667</v>
      </c>
    </row>
    <row r="104" spans="1:6" s="427" customFormat="1" x14ac:dyDescent="0.25">
      <c r="A104" s="370" t="s">
        <v>713</v>
      </c>
      <c r="B104" s="370">
        <f>AVERAGE(B43:B72)</f>
        <v>9.8973333333333304</v>
      </c>
      <c r="C104" s="370">
        <f t="shared" ref="C104:F104" si="9">AVERAGE(C43:C72)</f>
        <v>731.34666666666669</v>
      </c>
      <c r="D104" s="370">
        <f t="shared" si="9"/>
        <v>1609.4714285714283</v>
      </c>
      <c r="E104" s="370">
        <f t="shared" si="9"/>
        <v>48.366666666666667</v>
      </c>
      <c r="F104" s="370">
        <f t="shared" si="9"/>
        <v>14.633333333333333</v>
      </c>
    </row>
    <row r="105" spans="1:6" s="427" customFormat="1" x14ac:dyDescent="0.25">
      <c r="A105" s="370" t="s">
        <v>708</v>
      </c>
      <c r="B105" s="370">
        <f>AVERAGE(B63:B92)</f>
        <v>10.591333333333333</v>
      </c>
      <c r="C105" s="370">
        <f t="shared" ref="C105:F105" si="10">AVERAGE(C63:C92)</f>
        <v>781.21666666666681</v>
      </c>
      <c r="D105" s="370">
        <f t="shared" si="10"/>
        <v>1683.8</v>
      </c>
      <c r="E105" s="370">
        <f t="shared" si="10"/>
        <v>40.93333333333333</v>
      </c>
      <c r="F105" s="370">
        <f t="shared" si="10"/>
        <v>20.5</v>
      </c>
    </row>
    <row r="106" spans="1:6" s="427" customFormat="1" x14ac:dyDescent="0.25">
      <c r="A106" s="370" t="s">
        <v>709</v>
      </c>
      <c r="B106" s="370">
        <f>AVERAGE(B72:B94)</f>
        <v>10.870434782608694</v>
      </c>
      <c r="C106" s="370">
        <f t="shared" ref="C106:F106" si="11">AVERAGE(C72:C94)</f>
        <v>805.94782608695664</v>
      </c>
      <c r="D106" s="370">
        <f t="shared" si="11"/>
        <v>1686.4434782608698</v>
      </c>
      <c r="E106" s="370">
        <f t="shared" si="11"/>
        <v>37.130434782608695</v>
      </c>
      <c r="F106" s="370">
        <f t="shared" si="11"/>
        <v>21.217391304347824</v>
      </c>
    </row>
    <row r="107" spans="1:6" s="427" customFormat="1" x14ac:dyDescent="0.25">
      <c r="A107" s="370"/>
      <c r="B107" s="370"/>
      <c r="C107" s="370"/>
      <c r="D107" s="370"/>
      <c r="E107" s="370"/>
      <c r="F107" s="370"/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B16" sqref="B16"/>
    </sheetView>
  </sheetViews>
  <sheetFormatPr baseColWidth="10" defaultRowHeight="15" x14ac:dyDescent="0.25"/>
  <cols>
    <col min="1" max="1" width="11.42578125" style="1"/>
    <col min="2" max="2" width="17.140625" style="1" customWidth="1"/>
    <col min="3" max="3" width="11.42578125" style="1"/>
  </cols>
  <sheetData>
    <row r="1" spans="1:3" x14ac:dyDescent="0.25">
      <c r="A1" s="405" t="s">
        <v>86</v>
      </c>
      <c r="B1" s="405" t="s">
        <v>716</v>
      </c>
      <c r="C1" s="405" t="s">
        <v>717</v>
      </c>
    </row>
    <row r="2" spans="1:3" x14ac:dyDescent="0.25">
      <c r="A2" s="1">
        <v>2003</v>
      </c>
      <c r="B2" s="440">
        <v>41359</v>
      </c>
      <c r="C2" s="1">
        <v>85</v>
      </c>
    </row>
    <row r="3" spans="1:3" x14ac:dyDescent="0.25">
      <c r="A3" s="1">
        <v>2004</v>
      </c>
      <c r="B3" s="440">
        <v>41380</v>
      </c>
      <c r="C3" s="1">
        <v>107</v>
      </c>
    </row>
    <row r="4" spans="1:3" x14ac:dyDescent="0.25">
      <c r="A4" s="1">
        <v>2005</v>
      </c>
      <c r="B4" s="440">
        <v>41380</v>
      </c>
      <c r="C4" s="1">
        <v>106</v>
      </c>
    </row>
    <row r="5" spans="1:3" x14ac:dyDescent="0.25">
      <c r="A5" s="1">
        <v>2006</v>
      </c>
      <c r="B5" s="440">
        <v>41385</v>
      </c>
      <c r="C5" s="1">
        <v>111</v>
      </c>
    </row>
    <row r="6" spans="1:3" x14ac:dyDescent="0.25">
      <c r="A6" s="1">
        <v>2007</v>
      </c>
      <c r="B6" s="440">
        <v>41370</v>
      </c>
      <c r="C6" s="1">
        <v>96</v>
      </c>
    </row>
    <row r="7" spans="1:3" x14ac:dyDescent="0.25">
      <c r="A7" s="1">
        <v>2008</v>
      </c>
      <c r="B7" s="440">
        <v>41386</v>
      </c>
      <c r="C7" s="1">
        <v>113</v>
      </c>
    </row>
    <row r="8" spans="1:3" x14ac:dyDescent="0.25">
      <c r="A8" s="1">
        <v>2009</v>
      </c>
      <c r="B8" s="440">
        <v>41370</v>
      </c>
      <c r="C8" s="1">
        <v>96</v>
      </c>
    </row>
    <row r="9" spans="1:3" x14ac:dyDescent="0.25">
      <c r="A9" s="1">
        <v>2010</v>
      </c>
      <c r="B9" s="440">
        <v>41357</v>
      </c>
      <c r="C9" s="1">
        <v>83</v>
      </c>
    </row>
    <row r="10" spans="1:3" x14ac:dyDescent="0.25">
      <c r="A10" s="1">
        <v>2011</v>
      </c>
      <c r="B10" s="440">
        <v>41358</v>
      </c>
      <c r="C10" s="1">
        <v>84</v>
      </c>
    </row>
    <row r="11" spans="1:3" x14ac:dyDescent="0.25">
      <c r="A11" s="1">
        <v>2012</v>
      </c>
      <c r="B11" s="440">
        <v>41348</v>
      </c>
      <c r="C11" s="1">
        <v>75</v>
      </c>
    </row>
    <row r="12" spans="1:3" x14ac:dyDescent="0.25">
      <c r="A12" s="1">
        <v>2013</v>
      </c>
      <c r="B12" s="440">
        <v>41378</v>
      </c>
      <c r="C12" s="1">
        <v>104</v>
      </c>
    </row>
    <row r="13" spans="1:3" x14ac:dyDescent="0.25">
      <c r="A13" s="1">
        <v>2014</v>
      </c>
      <c r="B13" s="440">
        <v>41707</v>
      </c>
      <c r="C13" s="1">
        <v>69</v>
      </c>
    </row>
    <row r="14" spans="1:3" x14ac:dyDescent="0.25">
      <c r="A14" s="1">
        <v>2015</v>
      </c>
      <c r="B14" s="440">
        <v>42103</v>
      </c>
      <c r="C14" s="1">
        <v>99</v>
      </c>
    </row>
    <row r="16" spans="1:3" x14ac:dyDescent="0.25">
      <c r="A16" s="1" t="s">
        <v>571</v>
      </c>
      <c r="B16" s="440">
        <v>41368</v>
      </c>
      <c r="C16" s="1">
        <f>AVERAGE(C2:C14)</f>
        <v>94.461538461538467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B23" activeCellId="1" sqref="B19 B23"/>
    </sheetView>
  </sheetViews>
  <sheetFormatPr baseColWidth="10" defaultRowHeight="15" x14ac:dyDescent="0.25"/>
  <cols>
    <col min="1" max="1" width="22.5703125" customWidth="1"/>
  </cols>
  <sheetData>
    <row r="1" spans="1:14" x14ac:dyDescent="0.25">
      <c r="A1" s="2" t="s">
        <v>39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2" t="s">
        <v>14</v>
      </c>
      <c r="B3" s="2">
        <f>INT(100*SUM(C3:N3)/12)/100</f>
        <v>7.34</v>
      </c>
      <c r="C3" s="2">
        <v>0.51</v>
      </c>
      <c r="D3" s="2">
        <v>3.15</v>
      </c>
      <c r="E3" s="2">
        <v>3.33</v>
      </c>
      <c r="F3" s="2">
        <v>5.16</v>
      </c>
      <c r="G3" s="2">
        <v>10.67</v>
      </c>
      <c r="H3" s="2">
        <v>10.76</v>
      </c>
      <c r="I3" s="2">
        <v>11.32</v>
      </c>
      <c r="J3" s="2">
        <v>12.24</v>
      </c>
      <c r="K3" s="2">
        <v>11.9</v>
      </c>
      <c r="L3" s="2">
        <v>8.9499999999999993</v>
      </c>
      <c r="M3" s="2">
        <v>5.98</v>
      </c>
      <c r="N3" s="2">
        <v>4.1900000000000004</v>
      </c>
    </row>
    <row r="4" spans="1:14" x14ac:dyDescent="0.25">
      <c r="A4" s="2" t="s">
        <v>40</v>
      </c>
      <c r="B4" s="2">
        <v>6.4</v>
      </c>
      <c r="C4" s="2">
        <v>0.9</v>
      </c>
      <c r="D4" s="2">
        <v>1.1000000000000001</v>
      </c>
      <c r="E4" s="2">
        <v>3</v>
      </c>
      <c r="F4" s="2">
        <v>4.5999999999999996</v>
      </c>
      <c r="G4" s="2">
        <v>7.9</v>
      </c>
      <c r="H4" s="2">
        <v>10.4</v>
      </c>
      <c r="I4" s="2">
        <v>12.4</v>
      </c>
      <c r="J4" s="2">
        <v>12.5</v>
      </c>
      <c r="K4" s="2">
        <v>10.7</v>
      </c>
      <c r="L4" s="2">
        <v>7.6</v>
      </c>
      <c r="M4" s="2">
        <v>4.0999999999999996</v>
      </c>
      <c r="N4" s="2">
        <v>2</v>
      </c>
    </row>
    <row r="5" spans="1:14" x14ac:dyDescent="0.25">
      <c r="A5" s="2" t="s">
        <v>16</v>
      </c>
      <c r="B5" s="2">
        <f>B3-B4</f>
        <v>0.9399999999999995</v>
      </c>
      <c r="C5" s="2">
        <f t="shared" ref="C5:N5" si="0">C3-C4</f>
        <v>-0.39</v>
      </c>
      <c r="D5" s="2">
        <f t="shared" si="0"/>
        <v>2.0499999999999998</v>
      </c>
      <c r="E5" s="2">
        <f t="shared" si="0"/>
        <v>0.33000000000000007</v>
      </c>
      <c r="F5" s="2">
        <f t="shared" si="0"/>
        <v>0.5600000000000005</v>
      </c>
      <c r="G5" s="2">
        <f t="shared" si="0"/>
        <v>2.7699999999999996</v>
      </c>
      <c r="H5" s="2">
        <f t="shared" si="0"/>
        <v>0.35999999999999943</v>
      </c>
      <c r="I5" s="2">
        <f t="shared" si="0"/>
        <v>-1.08</v>
      </c>
      <c r="J5" s="2">
        <f t="shared" si="0"/>
        <v>-0.25999999999999979</v>
      </c>
      <c r="K5" s="2">
        <f t="shared" si="0"/>
        <v>1.2000000000000011</v>
      </c>
      <c r="L5" s="2">
        <f t="shared" si="0"/>
        <v>1.3499999999999996</v>
      </c>
      <c r="M5" s="2">
        <f t="shared" si="0"/>
        <v>1.8800000000000008</v>
      </c>
      <c r="N5" s="2">
        <f t="shared" si="0"/>
        <v>2.1900000000000004</v>
      </c>
    </row>
    <row r="6" spans="1:14" x14ac:dyDescent="0.25">
      <c r="A6" s="2" t="s">
        <v>17</v>
      </c>
      <c r="B6" s="2">
        <v>-10</v>
      </c>
      <c r="C6" s="2">
        <v>-10</v>
      </c>
      <c r="D6" s="2">
        <v>-3</v>
      </c>
      <c r="E6" s="2">
        <v>-4</v>
      </c>
      <c r="F6" s="2">
        <v>-2.5</v>
      </c>
      <c r="G6" s="2">
        <v>5</v>
      </c>
      <c r="H6" s="2">
        <v>4.5</v>
      </c>
      <c r="I6" s="2">
        <v>6.5</v>
      </c>
      <c r="J6" s="2">
        <v>7</v>
      </c>
      <c r="K6" s="2">
        <v>4.5</v>
      </c>
      <c r="L6" s="2">
        <v>4</v>
      </c>
      <c r="M6" s="2">
        <v>0</v>
      </c>
      <c r="N6" s="2">
        <v>-7</v>
      </c>
    </row>
    <row r="7" spans="1:14" x14ac:dyDescent="0.25">
      <c r="A7" s="2" t="s">
        <v>41</v>
      </c>
      <c r="B7" s="2">
        <v>-17.399999999999999</v>
      </c>
      <c r="C7" s="2">
        <v>-17.399999999999999</v>
      </c>
      <c r="D7" s="2">
        <v>-14.6</v>
      </c>
      <c r="E7" s="2">
        <v>-9.8000000000000007</v>
      </c>
      <c r="F7" s="2">
        <v>-3.3</v>
      </c>
      <c r="G7" s="2">
        <v>-1.6</v>
      </c>
      <c r="H7" s="2">
        <v>0.1</v>
      </c>
      <c r="I7" s="2">
        <v>4.9000000000000004</v>
      </c>
      <c r="J7" s="2">
        <v>4.9000000000000004</v>
      </c>
      <c r="K7" s="2">
        <v>1.3</v>
      </c>
      <c r="L7" s="2">
        <v>-3.4</v>
      </c>
      <c r="M7" s="2">
        <v>-8.1999999999999993</v>
      </c>
      <c r="N7" s="2">
        <v>-13.2</v>
      </c>
    </row>
    <row r="8" spans="1:14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25">
      <c r="A9" s="2" t="s">
        <v>19</v>
      </c>
      <c r="B9" s="2">
        <f>INT(100*SUM(C9:N9)/12)/100</f>
        <v>15.48</v>
      </c>
      <c r="C9" s="2">
        <v>5.93</v>
      </c>
      <c r="D9" s="2">
        <v>8.41</v>
      </c>
      <c r="E9" s="2">
        <v>11.53</v>
      </c>
      <c r="F9" s="2">
        <v>14.41</v>
      </c>
      <c r="G9" s="2">
        <v>20.399999999999999</v>
      </c>
      <c r="H9" s="2">
        <v>23.4</v>
      </c>
      <c r="I9" s="2">
        <v>21.43</v>
      </c>
      <c r="J9" s="2">
        <v>26.32</v>
      </c>
      <c r="K9" s="2">
        <v>21.95</v>
      </c>
      <c r="L9" s="2">
        <v>14.83</v>
      </c>
      <c r="M9" s="2">
        <v>9.67</v>
      </c>
      <c r="N9" s="2">
        <v>7.56</v>
      </c>
    </row>
    <row r="10" spans="1:14" x14ac:dyDescent="0.25">
      <c r="A10" s="2" t="s">
        <v>42</v>
      </c>
      <c r="B10" s="2">
        <v>13.8</v>
      </c>
      <c r="C10" s="2">
        <v>5.9</v>
      </c>
      <c r="D10" s="2">
        <v>6.9</v>
      </c>
      <c r="E10" s="2">
        <v>10.1</v>
      </c>
      <c r="F10" s="2">
        <v>13</v>
      </c>
      <c r="G10" s="2">
        <v>16.8</v>
      </c>
      <c r="H10" s="2">
        <v>19.3</v>
      </c>
      <c r="I10" s="2">
        <v>21.4</v>
      </c>
      <c r="J10" s="2">
        <v>21.6</v>
      </c>
      <c r="K10" s="2">
        <v>19.2</v>
      </c>
      <c r="L10" s="2">
        <v>14.9</v>
      </c>
      <c r="M10" s="2">
        <v>9.6</v>
      </c>
      <c r="N10" s="2">
        <v>6.8</v>
      </c>
    </row>
    <row r="11" spans="1:14" x14ac:dyDescent="0.25">
      <c r="A11" s="2" t="s">
        <v>21</v>
      </c>
      <c r="B11" s="2">
        <f>B9-B10</f>
        <v>1.6799999999999997</v>
      </c>
      <c r="C11" s="2">
        <f t="shared" ref="C11:N11" si="1">C9-C10</f>
        <v>2.9999999999999361E-2</v>
      </c>
      <c r="D11" s="2">
        <f t="shared" si="1"/>
        <v>1.5099999999999998</v>
      </c>
      <c r="E11" s="2">
        <f t="shared" si="1"/>
        <v>1.4299999999999997</v>
      </c>
      <c r="F11" s="2">
        <f t="shared" si="1"/>
        <v>1.4100000000000001</v>
      </c>
      <c r="G11" s="2">
        <f t="shared" si="1"/>
        <v>3.5999999999999979</v>
      </c>
      <c r="H11" s="2">
        <f t="shared" si="1"/>
        <v>4.0999999999999979</v>
      </c>
      <c r="I11" s="2">
        <f t="shared" si="1"/>
        <v>3.0000000000001137E-2</v>
      </c>
      <c r="J11" s="2">
        <f t="shared" si="1"/>
        <v>4.7199999999999989</v>
      </c>
      <c r="K11" s="2">
        <f t="shared" si="1"/>
        <v>2.75</v>
      </c>
      <c r="L11" s="2">
        <f t="shared" si="1"/>
        <v>-7.0000000000000284E-2</v>
      </c>
      <c r="M11" s="2">
        <f t="shared" si="1"/>
        <v>7.0000000000000284E-2</v>
      </c>
      <c r="N11" s="2">
        <f t="shared" si="1"/>
        <v>0.75999999999999979</v>
      </c>
    </row>
    <row r="12" spans="1:14" x14ac:dyDescent="0.25">
      <c r="A12" s="2" t="s">
        <v>22</v>
      </c>
      <c r="B12" s="2">
        <v>33.5</v>
      </c>
      <c r="C12" s="2">
        <v>11</v>
      </c>
      <c r="D12" s="2">
        <v>16</v>
      </c>
      <c r="E12" s="2">
        <v>18.5</v>
      </c>
      <c r="F12" s="2">
        <v>21</v>
      </c>
      <c r="G12" s="2">
        <v>29</v>
      </c>
      <c r="H12" s="2">
        <v>33.5</v>
      </c>
      <c r="I12" s="2">
        <v>29</v>
      </c>
      <c r="J12" s="2">
        <v>32</v>
      </c>
      <c r="K12" s="2">
        <v>29</v>
      </c>
      <c r="L12" s="2">
        <v>20</v>
      </c>
      <c r="M12" s="2">
        <v>14</v>
      </c>
      <c r="N12" s="2">
        <v>15</v>
      </c>
    </row>
    <row r="13" spans="1:14" x14ac:dyDescent="0.25">
      <c r="A13" s="2" t="s">
        <v>43</v>
      </c>
      <c r="B13" s="2">
        <v>37.799999999999997</v>
      </c>
      <c r="C13" s="2">
        <v>15</v>
      </c>
      <c r="D13" s="2">
        <v>19.899999999999999</v>
      </c>
      <c r="E13" s="2">
        <v>22.9</v>
      </c>
      <c r="F13" s="2">
        <v>29.3</v>
      </c>
      <c r="G13" s="2">
        <v>32.4</v>
      </c>
      <c r="H13" s="2">
        <v>35</v>
      </c>
      <c r="I13" s="2">
        <v>37.799999999999997</v>
      </c>
      <c r="J13" s="2">
        <v>35.6</v>
      </c>
      <c r="K13" s="2">
        <v>32.799999999999997</v>
      </c>
      <c r="L13" s="2">
        <v>26.9</v>
      </c>
      <c r="M13" s="2">
        <v>18.8</v>
      </c>
      <c r="N13" s="2">
        <v>16.100000000000001</v>
      </c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 s="2" t="s">
        <v>24</v>
      </c>
      <c r="B15" s="2">
        <f>INT(100*SUM(C15:N15)/12)/100</f>
        <v>11.41</v>
      </c>
      <c r="C15" s="2">
        <f>(C3+C9)/2</f>
        <v>3.2199999999999998</v>
      </c>
      <c r="D15" s="2">
        <f t="shared" ref="D15:N15" si="2">(D3+D9)/2</f>
        <v>5.78</v>
      </c>
      <c r="E15" s="2">
        <f t="shared" si="2"/>
        <v>7.43</v>
      </c>
      <c r="F15" s="2">
        <f t="shared" si="2"/>
        <v>9.7850000000000001</v>
      </c>
      <c r="G15" s="2">
        <f t="shared" si="2"/>
        <v>15.535</v>
      </c>
      <c r="H15" s="2">
        <f t="shared" si="2"/>
        <v>17.079999999999998</v>
      </c>
      <c r="I15" s="2">
        <f t="shared" si="2"/>
        <v>16.375</v>
      </c>
      <c r="J15" s="2">
        <f t="shared" si="2"/>
        <v>19.28</v>
      </c>
      <c r="K15" s="2">
        <f t="shared" si="2"/>
        <v>16.925000000000001</v>
      </c>
      <c r="L15" s="2">
        <f t="shared" si="2"/>
        <v>11.89</v>
      </c>
      <c r="M15" s="2">
        <f t="shared" si="2"/>
        <v>7.8250000000000002</v>
      </c>
      <c r="N15" s="2">
        <f t="shared" si="2"/>
        <v>5.875</v>
      </c>
    </row>
    <row r="16" spans="1:14" x14ac:dyDescent="0.25">
      <c r="A16" s="2" t="s">
        <v>44</v>
      </c>
      <c r="B16" s="2">
        <v>10.1</v>
      </c>
      <c r="C16" s="2">
        <v>3.4</v>
      </c>
      <c r="D16" s="2">
        <v>4</v>
      </c>
      <c r="E16" s="2">
        <v>6.5</v>
      </c>
      <c r="F16" s="2">
        <v>8.8000000000000007</v>
      </c>
      <c r="G16" s="2">
        <v>12.4</v>
      </c>
      <c r="H16" s="2">
        <v>14.9</v>
      </c>
      <c r="I16" s="2">
        <v>16.899999999999999</v>
      </c>
      <c r="J16" s="2">
        <v>17</v>
      </c>
      <c r="K16" s="2">
        <v>14.9</v>
      </c>
      <c r="L16" s="2">
        <v>11.3</v>
      </c>
      <c r="M16" s="2">
        <v>6.9</v>
      </c>
      <c r="N16" s="2">
        <v>4.4000000000000004</v>
      </c>
    </row>
    <row r="17" spans="1:14" x14ac:dyDescent="0.25">
      <c r="A17" s="2" t="s">
        <v>21</v>
      </c>
      <c r="B17" s="2">
        <f>B15-B16</f>
        <v>1.3100000000000005</v>
      </c>
      <c r="C17" s="2">
        <f t="shared" ref="C17:N17" si="3">C15-C16</f>
        <v>-0.18000000000000016</v>
      </c>
      <c r="D17" s="2">
        <f t="shared" si="3"/>
        <v>1.7800000000000002</v>
      </c>
      <c r="E17" s="2">
        <f t="shared" si="3"/>
        <v>0.92999999999999972</v>
      </c>
      <c r="F17" s="2">
        <f t="shared" si="3"/>
        <v>0.98499999999999943</v>
      </c>
      <c r="G17" s="2">
        <f t="shared" si="3"/>
        <v>3.1349999999999998</v>
      </c>
      <c r="H17" s="2">
        <f t="shared" si="3"/>
        <v>2.1799999999999979</v>
      </c>
      <c r="I17" s="2">
        <f t="shared" si="3"/>
        <v>-0.52499999999999858</v>
      </c>
      <c r="J17" s="2">
        <f t="shared" si="3"/>
        <v>2.2800000000000011</v>
      </c>
      <c r="K17" s="2">
        <f t="shared" si="3"/>
        <v>2.0250000000000004</v>
      </c>
      <c r="L17" s="2">
        <f t="shared" si="3"/>
        <v>0.58999999999999986</v>
      </c>
      <c r="M17" s="2">
        <f t="shared" si="3"/>
        <v>0.92499999999999982</v>
      </c>
      <c r="N17" s="2">
        <f t="shared" si="3"/>
        <v>1.4749999999999996</v>
      </c>
    </row>
    <row r="18" spans="1:1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25">
      <c r="A19" s="2" t="s">
        <v>26</v>
      </c>
      <c r="B19" s="2">
        <f>SUM(C19:N19)</f>
        <v>1138</v>
      </c>
      <c r="C19" s="2">
        <v>33</v>
      </c>
      <c r="D19" s="2">
        <v>75</v>
      </c>
      <c r="E19" s="2">
        <v>44</v>
      </c>
      <c r="F19" s="2">
        <v>148</v>
      </c>
      <c r="G19" s="2">
        <v>100</v>
      </c>
      <c r="H19" s="2">
        <v>39</v>
      </c>
      <c r="I19" s="2">
        <v>89</v>
      </c>
      <c r="J19" s="2">
        <v>61</v>
      </c>
      <c r="K19" s="2">
        <v>73.2</v>
      </c>
      <c r="L19" s="2">
        <v>213.4</v>
      </c>
      <c r="M19" s="2">
        <v>163</v>
      </c>
      <c r="N19" s="2">
        <v>99.4</v>
      </c>
    </row>
    <row r="20" spans="1:14" x14ac:dyDescent="0.25">
      <c r="A20" s="2" t="s">
        <v>45</v>
      </c>
      <c r="B20" s="2">
        <v>747</v>
      </c>
      <c r="C20" s="2">
        <v>59.2</v>
      </c>
      <c r="D20" s="2">
        <v>49.4</v>
      </c>
      <c r="E20" s="2">
        <v>49.1</v>
      </c>
      <c r="F20" s="2">
        <v>50.6</v>
      </c>
      <c r="G20" s="2">
        <v>55.2</v>
      </c>
      <c r="H20" s="2">
        <v>64.5</v>
      </c>
      <c r="I20" s="2">
        <v>55.1</v>
      </c>
      <c r="J20" s="2">
        <v>66.900000000000006</v>
      </c>
      <c r="K20" s="2">
        <v>75</v>
      </c>
      <c r="L20" s="2">
        <v>71.3</v>
      </c>
      <c r="M20" s="2">
        <v>77.2</v>
      </c>
      <c r="N20" s="2">
        <v>73.7</v>
      </c>
    </row>
    <row r="21" spans="1:14" x14ac:dyDescent="0.25">
      <c r="A21" s="2" t="s">
        <v>28</v>
      </c>
      <c r="B21" s="2">
        <f>INT((B19-B20)*10000/B20)/100</f>
        <v>52.34</v>
      </c>
      <c r="C21" s="2">
        <f t="shared" ref="C21:N21" si="4">INT((C19-C20)*10000/C20)/100</f>
        <v>-44.26</v>
      </c>
      <c r="D21" s="2">
        <f t="shared" si="4"/>
        <v>51.82</v>
      </c>
      <c r="E21" s="2">
        <f t="shared" si="4"/>
        <v>-10.39</v>
      </c>
      <c r="F21" s="2">
        <f t="shared" si="4"/>
        <v>192.49</v>
      </c>
      <c r="G21" s="2">
        <f t="shared" si="4"/>
        <v>81.150000000000006</v>
      </c>
      <c r="H21" s="2">
        <f t="shared" si="4"/>
        <v>-39.54</v>
      </c>
      <c r="I21" s="2">
        <f t="shared" si="4"/>
        <v>61.52</v>
      </c>
      <c r="J21" s="2">
        <f t="shared" si="4"/>
        <v>-8.82</v>
      </c>
      <c r="K21" s="2">
        <f t="shared" si="4"/>
        <v>-2.4</v>
      </c>
      <c r="L21" s="2">
        <f t="shared" si="4"/>
        <v>199.29</v>
      </c>
      <c r="M21" s="2">
        <f t="shared" si="4"/>
        <v>111.13</v>
      </c>
      <c r="N21" s="2">
        <f t="shared" si="4"/>
        <v>34.869999999999997</v>
      </c>
    </row>
    <row r="22" spans="1:14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5">
      <c r="A23" s="2" t="s">
        <v>29</v>
      </c>
      <c r="B23" s="2">
        <v>1460</v>
      </c>
      <c r="C23" s="2">
        <v>81</v>
      </c>
      <c r="D23" s="2">
        <v>84</v>
      </c>
      <c r="E23" s="2">
        <v>109</v>
      </c>
      <c r="F23" s="2">
        <v>132</v>
      </c>
      <c r="G23" s="2">
        <v>163</v>
      </c>
      <c r="H23" s="2">
        <v>203</v>
      </c>
      <c r="I23" s="2">
        <v>145</v>
      </c>
      <c r="J23" s="2">
        <v>220</v>
      </c>
      <c r="K23" s="2">
        <v>139</v>
      </c>
      <c r="L23" s="2">
        <v>72</v>
      </c>
      <c r="M23" s="2">
        <v>50</v>
      </c>
      <c r="N23" s="2">
        <v>63</v>
      </c>
    </row>
    <row r="24" spans="1:14" x14ac:dyDescent="0.25">
      <c r="A24" s="2" t="s">
        <v>46</v>
      </c>
      <c r="B24" s="2">
        <v>1634</v>
      </c>
      <c r="C24" s="2">
        <v>57</v>
      </c>
      <c r="D24" s="2">
        <v>80</v>
      </c>
      <c r="E24" s="2">
        <v>115</v>
      </c>
      <c r="F24" s="2">
        <v>162</v>
      </c>
      <c r="G24" s="2">
        <v>199</v>
      </c>
      <c r="H24" s="2">
        <v>206</v>
      </c>
      <c r="I24" s="2">
        <v>213</v>
      </c>
      <c r="J24" s="2">
        <v>213</v>
      </c>
      <c r="K24" s="2">
        <v>151</v>
      </c>
      <c r="L24" s="2">
        <v>116</v>
      </c>
      <c r="M24" s="2">
        <v>74</v>
      </c>
      <c r="N24" s="2">
        <v>48</v>
      </c>
    </row>
    <row r="25" spans="1:14" x14ac:dyDescent="0.25">
      <c r="A25" s="2" t="s">
        <v>28</v>
      </c>
      <c r="B25" s="2">
        <f>INT((B23-B24)*10000/B24)/100</f>
        <v>-10.65</v>
      </c>
      <c r="C25" s="2">
        <f t="shared" ref="C25:N25" si="5">INT((C23-C24)*10000/C24)/100</f>
        <v>42.1</v>
      </c>
      <c r="D25" s="2">
        <f t="shared" si="5"/>
        <v>5</v>
      </c>
      <c r="E25" s="2">
        <f t="shared" si="5"/>
        <v>-5.22</v>
      </c>
      <c r="F25" s="2">
        <f t="shared" si="5"/>
        <v>-18.52</v>
      </c>
      <c r="G25" s="2">
        <f t="shared" si="5"/>
        <v>-18.100000000000001</v>
      </c>
      <c r="H25" s="2">
        <f t="shared" si="5"/>
        <v>-1.46</v>
      </c>
      <c r="I25" s="2">
        <f t="shared" si="5"/>
        <v>-31.93</v>
      </c>
      <c r="J25" s="2">
        <f t="shared" si="5"/>
        <v>3.28</v>
      </c>
      <c r="K25" s="2">
        <f t="shared" si="5"/>
        <v>-7.95</v>
      </c>
      <c r="L25" s="2">
        <f t="shared" si="5"/>
        <v>-37.94</v>
      </c>
      <c r="M25" s="2">
        <f t="shared" si="5"/>
        <v>-32.44</v>
      </c>
      <c r="N25" s="2">
        <f t="shared" si="5"/>
        <v>31.25</v>
      </c>
    </row>
    <row r="26" spans="1:14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25">
      <c r="A27" s="2" t="s">
        <v>39</v>
      </c>
      <c r="B27" s="2" t="s">
        <v>1</v>
      </c>
      <c r="C27" s="2" t="s">
        <v>2</v>
      </c>
      <c r="D27" s="2" t="s">
        <v>3</v>
      </c>
      <c r="E27" s="2" t="s">
        <v>4</v>
      </c>
      <c r="F27" s="2" t="s">
        <v>5</v>
      </c>
      <c r="G27" s="2" t="s">
        <v>6</v>
      </c>
      <c r="H27" s="2" t="s">
        <v>7</v>
      </c>
      <c r="I27" s="2" t="s">
        <v>8</v>
      </c>
      <c r="J27" s="2" t="s">
        <v>9</v>
      </c>
      <c r="K27" s="2" t="s">
        <v>10</v>
      </c>
      <c r="L27" s="2" t="s">
        <v>11</v>
      </c>
      <c r="M27" s="2" t="s">
        <v>12</v>
      </c>
      <c r="N27" s="2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opLeftCell="A16" workbookViewId="0">
      <selection activeCell="B45" activeCellId="2" sqref="B37 B41 B45"/>
    </sheetView>
  </sheetViews>
  <sheetFormatPr baseColWidth="10" defaultRowHeight="15" x14ac:dyDescent="0.25"/>
  <cols>
    <col min="1" max="1" width="39.85546875" customWidth="1"/>
    <col min="15" max="15" width="38.42578125" customWidth="1"/>
  </cols>
  <sheetData>
    <row r="1" spans="1:15" x14ac:dyDescent="0.25">
      <c r="A1" s="3" t="s">
        <v>47</v>
      </c>
      <c r="B1" s="4" t="s">
        <v>1</v>
      </c>
      <c r="C1" s="5" t="s">
        <v>2</v>
      </c>
      <c r="D1" s="6" t="s">
        <v>3</v>
      </c>
      <c r="E1" s="7" t="s">
        <v>4</v>
      </c>
      <c r="F1" s="8" t="s">
        <v>5</v>
      </c>
      <c r="G1" s="9" t="s">
        <v>6</v>
      </c>
      <c r="H1" s="10" t="s">
        <v>7</v>
      </c>
      <c r="I1" s="11" t="s">
        <v>8</v>
      </c>
      <c r="J1" s="12" t="s">
        <v>9</v>
      </c>
      <c r="K1" s="10" t="s">
        <v>10</v>
      </c>
      <c r="L1" s="13" t="s">
        <v>11</v>
      </c>
      <c r="M1" s="14" t="s">
        <v>12</v>
      </c>
      <c r="N1" s="7" t="s">
        <v>13</v>
      </c>
      <c r="O1" s="3" t="s">
        <v>47</v>
      </c>
    </row>
    <row r="2" spans="1:15" x14ac:dyDescent="0.25">
      <c r="A2" s="15"/>
      <c r="B2" s="16"/>
      <c r="C2" s="17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5">
      <c r="A3" s="3" t="s">
        <v>14</v>
      </c>
      <c r="B3" s="4">
        <f>INT(SUM(C3:N3)*100/12)/100</f>
        <v>7.15</v>
      </c>
      <c r="C3" s="5">
        <v>1.66</v>
      </c>
      <c r="D3" s="6">
        <v>2.25</v>
      </c>
      <c r="E3" s="7">
        <v>4.58</v>
      </c>
      <c r="F3" s="8">
        <v>4.7699999999999996</v>
      </c>
      <c r="G3" s="9">
        <v>8.6199999999999992</v>
      </c>
      <c r="H3" s="10">
        <v>9.85</v>
      </c>
      <c r="I3" s="11">
        <v>14.1</v>
      </c>
      <c r="J3" s="12">
        <v>14.1</v>
      </c>
      <c r="K3" s="10">
        <v>9.77</v>
      </c>
      <c r="L3" s="13">
        <v>12</v>
      </c>
      <c r="M3" s="14">
        <v>3.58</v>
      </c>
      <c r="N3" s="7">
        <v>0.63</v>
      </c>
      <c r="O3" s="3" t="s">
        <v>14</v>
      </c>
    </row>
    <row r="4" spans="1:15" x14ac:dyDescent="0.25">
      <c r="A4" s="2" t="s">
        <v>40</v>
      </c>
      <c r="B4" s="18">
        <v>6.4</v>
      </c>
      <c r="C4" s="17">
        <v>0.9</v>
      </c>
      <c r="D4" s="19">
        <v>1.1000000000000001</v>
      </c>
      <c r="E4" s="20">
        <v>3</v>
      </c>
      <c r="F4" s="21">
        <v>4.5999999999999996</v>
      </c>
      <c r="G4" s="22">
        <v>7.9</v>
      </c>
      <c r="H4" s="23">
        <v>10.4</v>
      </c>
      <c r="I4" s="24">
        <v>12.4</v>
      </c>
      <c r="J4" s="25">
        <v>12.5</v>
      </c>
      <c r="K4" s="23">
        <v>10.7</v>
      </c>
      <c r="L4" s="26">
        <v>7.6</v>
      </c>
      <c r="M4" s="27">
        <v>4.0999999999999996</v>
      </c>
      <c r="N4" s="20">
        <v>2</v>
      </c>
      <c r="O4" s="2" t="s">
        <v>40</v>
      </c>
    </row>
    <row r="5" spans="1:15" x14ac:dyDescent="0.25">
      <c r="A5" s="2" t="s">
        <v>48</v>
      </c>
      <c r="B5" s="18">
        <f>B3-B4</f>
        <v>0.75</v>
      </c>
      <c r="C5" s="17">
        <f t="shared" ref="C5:N5" si="0">C3-C4</f>
        <v>0.7599999999999999</v>
      </c>
      <c r="D5" s="19">
        <f t="shared" si="0"/>
        <v>1.1499999999999999</v>
      </c>
      <c r="E5" s="20">
        <f t="shared" si="0"/>
        <v>1.58</v>
      </c>
      <c r="F5" s="21">
        <f t="shared" si="0"/>
        <v>0.16999999999999993</v>
      </c>
      <c r="G5" s="22">
        <f t="shared" si="0"/>
        <v>0.71999999999999886</v>
      </c>
      <c r="H5" s="23">
        <f t="shared" si="0"/>
        <v>-0.55000000000000071</v>
      </c>
      <c r="I5" s="24">
        <f t="shared" si="0"/>
        <v>1.6999999999999993</v>
      </c>
      <c r="J5" s="25">
        <f t="shared" si="0"/>
        <v>1.5999999999999996</v>
      </c>
      <c r="K5" s="23">
        <f t="shared" si="0"/>
        <v>-0.92999999999999972</v>
      </c>
      <c r="L5" s="26">
        <f t="shared" si="0"/>
        <v>4.4000000000000004</v>
      </c>
      <c r="M5" s="27">
        <f t="shared" si="0"/>
        <v>-0.51999999999999957</v>
      </c>
      <c r="N5" s="20">
        <f t="shared" si="0"/>
        <v>-1.37</v>
      </c>
      <c r="O5" s="2" t="s">
        <v>48</v>
      </c>
    </row>
    <row r="6" spans="1:15" x14ac:dyDescent="0.25">
      <c r="A6" s="2" t="s">
        <v>17</v>
      </c>
      <c r="B6" s="18">
        <v>-6</v>
      </c>
      <c r="C6" s="17">
        <v>-5.5</v>
      </c>
      <c r="D6" s="19">
        <v>-6</v>
      </c>
      <c r="E6" s="20">
        <v>-2</v>
      </c>
      <c r="F6" s="21">
        <v>-3</v>
      </c>
      <c r="G6" s="22">
        <v>5</v>
      </c>
      <c r="H6" s="23">
        <v>4</v>
      </c>
      <c r="I6" s="24">
        <v>9</v>
      </c>
      <c r="J6" s="25">
        <v>7</v>
      </c>
      <c r="K6" s="23">
        <v>3</v>
      </c>
      <c r="L6" s="26">
        <v>8</v>
      </c>
      <c r="M6" s="27">
        <v>-3</v>
      </c>
      <c r="N6" s="20">
        <v>-6</v>
      </c>
      <c r="O6" s="2" t="s">
        <v>17</v>
      </c>
    </row>
    <row r="7" spans="1:15" x14ac:dyDescent="0.25">
      <c r="A7" s="2" t="s">
        <v>41</v>
      </c>
      <c r="B7" s="18">
        <v>-17.399999999999999</v>
      </c>
      <c r="C7" s="17">
        <v>-17.399999999999999</v>
      </c>
      <c r="D7" s="19">
        <v>-14.6</v>
      </c>
      <c r="E7" s="20">
        <v>-9.8000000000000007</v>
      </c>
      <c r="F7" s="21">
        <v>-3.3</v>
      </c>
      <c r="G7" s="22">
        <v>-1.6</v>
      </c>
      <c r="H7" s="23">
        <v>0.1</v>
      </c>
      <c r="I7" s="24">
        <v>4.9000000000000004</v>
      </c>
      <c r="J7" s="25">
        <v>4.9000000000000004</v>
      </c>
      <c r="K7" s="23">
        <v>1.3</v>
      </c>
      <c r="L7" s="26">
        <v>-3.4</v>
      </c>
      <c r="M7" s="27">
        <v>-8.1999999999999993</v>
      </c>
      <c r="N7" s="20">
        <v>-13.2</v>
      </c>
      <c r="O7" s="2" t="s">
        <v>41</v>
      </c>
    </row>
    <row r="8" spans="1:15" x14ac:dyDescent="0.25">
      <c r="A8" s="28"/>
      <c r="B8" s="28"/>
      <c r="C8" s="29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5" x14ac:dyDescent="0.25">
      <c r="A9" s="3" t="s">
        <v>19</v>
      </c>
      <c r="B9" s="4">
        <f>INT(SUM(C9:N9)*100/12)/100</f>
        <v>14.98</v>
      </c>
      <c r="C9" s="5">
        <v>6.15</v>
      </c>
      <c r="D9" s="6">
        <v>7.93</v>
      </c>
      <c r="E9" s="7">
        <v>10.3</v>
      </c>
      <c r="F9" s="8">
        <v>12.9</v>
      </c>
      <c r="G9" s="9">
        <v>19.239999999999998</v>
      </c>
      <c r="H9" s="10">
        <v>21.5</v>
      </c>
      <c r="I9" s="11">
        <v>23.7</v>
      </c>
      <c r="J9" s="12">
        <v>25.2</v>
      </c>
      <c r="K9" s="10">
        <v>18.100000000000001</v>
      </c>
      <c r="L9" s="13">
        <v>18.8</v>
      </c>
      <c r="M9" s="14">
        <v>10.4</v>
      </c>
      <c r="N9" s="7">
        <v>5.63</v>
      </c>
      <c r="O9" s="3" t="s">
        <v>19</v>
      </c>
    </row>
    <row r="10" spans="1:15" x14ac:dyDescent="0.25">
      <c r="A10" s="2" t="s">
        <v>42</v>
      </c>
      <c r="B10" s="18">
        <v>13.8</v>
      </c>
      <c r="C10" s="17">
        <v>5.9</v>
      </c>
      <c r="D10" s="19">
        <v>6.9</v>
      </c>
      <c r="E10" s="20">
        <v>10.1</v>
      </c>
      <c r="F10" s="21">
        <v>13</v>
      </c>
      <c r="G10" s="22">
        <v>16.8</v>
      </c>
      <c r="H10" s="23">
        <v>19.3</v>
      </c>
      <c r="I10" s="24">
        <v>21.4</v>
      </c>
      <c r="J10" s="25">
        <v>21.6</v>
      </c>
      <c r="K10" s="23">
        <v>19.2</v>
      </c>
      <c r="L10" s="26">
        <v>14.9</v>
      </c>
      <c r="M10" s="27">
        <v>9.6</v>
      </c>
      <c r="N10" s="20">
        <v>6.8</v>
      </c>
      <c r="O10" s="2" t="s">
        <v>42</v>
      </c>
    </row>
    <row r="11" spans="1:15" x14ac:dyDescent="0.25">
      <c r="A11" s="2" t="s">
        <v>48</v>
      </c>
      <c r="B11" s="18">
        <f>B9-B10</f>
        <v>1.1799999999999997</v>
      </c>
      <c r="C11" s="17">
        <f t="shared" ref="C11:N11" si="1">C9-C10</f>
        <v>0.25</v>
      </c>
      <c r="D11" s="19">
        <f t="shared" si="1"/>
        <v>1.0299999999999994</v>
      </c>
      <c r="E11" s="20">
        <f t="shared" si="1"/>
        <v>0.20000000000000107</v>
      </c>
      <c r="F11" s="21">
        <f t="shared" si="1"/>
        <v>-9.9999999999999645E-2</v>
      </c>
      <c r="G11" s="22">
        <f t="shared" si="1"/>
        <v>2.4399999999999977</v>
      </c>
      <c r="H11" s="23">
        <f t="shared" si="1"/>
        <v>2.1999999999999993</v>
      </c>
      <c r="I11" s="24">
        <f t="shared" si="1"/>
        <v>2.3000000000000007</v>
      </c>
      <c r="J11" s="25">
        <f t="shared" si="1"/>
        <v>3.5999999999999979</v>
      </c>
      <c r="K11" s="23">
        <f t="shared" si="1"/>
        <v>-1.0999999999999979</v>
      </c>
      <c r="L11" s="26">
        <f t="shared" si="1"/>
        <v>3.9000000000000004</v>
      </c>
      <c r="M11" s="27">
        <f t="shared" si="1"/>
        <v>0.80000000000000071</v>
      </c>
      <c r="N11" s="20">
        <f t="shared" si="1"/>
        <v>-1.17</v>
      </c>
      <c r="O11" s="2" t="s">
        <v>48</v>
      </c>
    </row>
    <row r="12" spans="1:15" x14ac:dyDescent="0.25">
      <c r="A12" s="2" t="s">
        <v>22</v>
      </c>
      <c r="B12" s="18">
        <v>35.5</v>
      </c>
      <c r="C12" s="17">
        <v>12</v>
      </c>
      <c r="D12" s="19">
        <v>13.5</v>
      </c>
      <c r="E12" s="20">
        <v>16.5</v>
      </c>
      <c r="F12" s="21">
        <v>22.5</v>
      </c>
      <c r="G12" s="22">
        <v>28</v>
      </c>
      <c r="H12" s="23">
        <v>34</v>
      </c>
      <c r="I12" s="24">
        <v>31</v>
      </c>
      <c r="J12" s="25">
        <v>35.5</v>
      </c>
      <c r="K12" s="23">
        <v>22.5</v>
      </c>
      <c r="L12" s="26">
        <v>26.5</v>
      </c>
      <c r="M12" s="27">
        <v>17</v>
      </c>
      <c r="N12" s="20">
        <v>13</v>
      </c>
      <c r="O12" s="2" t="s">
        <v>22</v>
      </c>
    </row>
    <row r="13" spans="1:15" x14ac:dyDescent="0.25">
      <c r="A13" s="2" t="s">
        <v>43</v>
      </c>
      <c r="B13" s="18">
        <v>37.799999999999997</v>
      </c>
      <c r="C13" s="17">
        <v>15</v>
      </c>
      <c r="D13" s="19">
        <v>19.899999999999999</v>
      </c>
      <c r="E13" s="20">
        <v>22.9</v>
      </c>
      <c r="F13" s="21">
        <v>29.3</v>
      </c>
      <c r="G13" s="22">
        <v>32.4</v>
      </c>
      <c r="H13" s="23">
        <v>35</v>
      </c>
      <c r="I13" s="24">
        <v>37.799999999999997</v>
      </c>
      <c r="J13" s="25">
        <v>35.6</v>
      </c>
      <c r="K13" s="23">
        <v>32.799999999999997</v>
      </c>
      <c r="L13" s="26">
        <v>26.9</v>
      </c>
      <c r="M13" s="27">
        <v>18.8</v>
      </c>
      <c r="N13" s="20">
        <v>16.100000000000001</v>
      </c>
      <c r="O13" s="2" t="s">
        <v>43</v>
      </c>
    </row>
    <row r="14" spans="1:15" x14ac:dyDescent="0.25">
      <c r="A14" s="15"/>
      <c r="B14" s="16"/>
      <c r="C14" s="17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x14ac:dyDescent="0.25">
      <c r="A15" s="3" t="s">
        <v>24</v>
      </c>
      <c r="B15" s="4">
        <f>INT(SUM(C15:N15)*100/12)/100</f>
        <v>11.07</v>
      </c>
      <c r="C15" s="5">
        <f>(C3+C9)/2</f>
        <v>3.9050000000000002</v>
      </c>
      <c r="D15" s="6">
        <f t="shared" ref="D15:N15" si="2">(D3+D9)/2</f>
        <v>5.09</v>
      </c>
      <c r="E15" s="7">
        <f t="shared" si="2"/>
        <v>7.44</v>
      </c>
      <c r="F15" s="8">
        <f t="shared" si="2"/>
        <v>8.8350000000000009</v>
      </c>
      <c r="G15" s="9">
        <f t="shared" si="2"/>
        <v>13.93</v>
      </c>
      <c r="H15" s="10">
        <f t="shared" si="2"/>
        <v>15.675000000000001</v>
      </c>
      <c r="I15" s="11">
        <f t="shared" si="2"/>
        <v>18.899999999999999</v>
      </c>
      <c r="J15" s="12">
        <f t="shared" si="2"/>
        <v>19.649999999999999</v>
      </c>
      <c r="K15" s="10">
        <f t="shared" si="2"/>
        <v>13.935</v>
      </c>
      <c r="L15" s="13">
        <f t="shared" si="2"/>
        <v>15.4</v>
      </c>
      <c r="M15" s="14">
        <f t="shared" si="2"/>
        <v>6.99</v>
      </c>
      <c r="N15" s="7">
        <f t="shared" si="2"/>
        <v>3.13</v>
      </c>
      <c r="O15" s="3" t="s">
        <v>24</v>
      </c>
    </row>
    <row r="16" spans="1:15" x14ac:dyDescent="0.25">
      <c r="A16" s="2" t="s">
        <v>44</v>
      </c>
      <c r="B16" s="18">
        <v>10.1</v>
      </c>
      <c r="C16" s="17">
        <v>3.4</v>
      </c>
      <c r="D16" s="19">
        <v>4</v>
      </c>
      <c r="E16" s="20">
        <v>6.5</v>
      </c>
      <c r="F16" s="21">
        <v>8.8000000000000007</v>
      </c>
      <c r="G16" s="22">
        <v>12.4</v>
      </c>
      <c r="H16" s="23">
        <v>14.9</v>
      </c>
      <c r="I16" s="24">
        <v>16.899999999999999</v>
      </c>
      <c r="J16" s="25">
        <v>17</v>
      </c>
      <c r="K16" s="23">
        <v>14.9</v>
      </c>
      <c r="L16" s="26">
        <v>11.3</v>
      </c>
      <c r="M16" s="27">
        <v>6.9</v>
      </c>
      <c r="N16" s="20">
        <v>4.4000000000000004</v>
      </c>
      <c r="O16" s="2" t="s">
        <v>44</v>
      </c>
    </row>
    <row r="17" spans="1:15" x14ac:dyDescent="0.25">
      <c r="A17" s="30" t="s">
        <v>48</v>
      </c>
      <c r="B17" s="18">
        <f>B15-B16</f>
        <v>0.97000000000000064</v>
      </c>
      <c r="C17" s="17">
        <f t="shared" ref="C17:N17" si="3">C15-C16</f>
        <v>0.50500000000000034</v>
      </c>
      <c r="D17" s="19">
        <f t="shared" si="3"/>
        <v>1.0899999999999999</v>
      </c>
      <c r="E17" s="20">
        <f t="shared" si="3"/>
        <v>0.94000000000000039</v>
      </c>
      <c r="F17" s="21">
        <f t="shared" si="3"/>
        <v>3.5000000000000142E-2</v>
      </c>
      <c r="G17" s="22">
        <f t="shared" si="3"/>
        <v>1.5299999999999994</v>
      </c>
      <c r="H17" s="23">
        <f t="shared" si="3"/>
        <v>0.77500000000000036</v>
      </c>
      <c r="I17" s="24">
        <f t="shared" si="3"/>
        <v>2</v>
      </c>
      <c r="J17" s="25">
        <f t="shared" si="3"/>
        <v>2.6499999999999986</v>
      </c>
      <c r="K17" s="23">
        <f t="shared" si="3"/>
        <v>-0.96499999999999986</v>
      </c>
      <c r="L17" s="26">
        <f t="shared" si="3"/>
        <v>4.0999999999999996</v>
      </c>
      <c r="M17" s="27">
        <f t="shared" si="3"/>
        <v>8.9999999999999858E-2</v>
      </c>
      <c r="N17" s="20">
        <f t="shared" si="3"/>
        <v>-1.2700000000000005</v>
      </c>
      <c r="O17" s="30" t="s">
        <v>48</v>
      </c>
    </row>
    <row r="18" spans="1:15" x14ac:dyDescent="0.25">
      <c r="A18" s="15"/>
      <c r="B18" s="16"/>
      <c r="C18" s="17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x14ac:dyDescent="0.25">
      <c r="A19" s="3" t="s">
        <v>49</v>
      </c>
      <c r="B19" s="4">
        <f>SUM(C19:N19)</f>
        <v>52</v>
      </c>
      <c r="C19" s="5">
        <v>11</v>
      </c>
      <c r="D19" s="6">
        <v>9</v>
      </c>
      <c r="E19" s="7">
        <v>2</v>
      </c>
      <c r="F19" s="8">
        <v>5</v>
      </c>
      <c r="G19" s="9">
        <v>0</v>
      </c>
      <c r="H19" s="10">
        <v>0</v>
      </c>
      <c r="I19" s="11">
        <v>0</v>
      </c>
      <c r="J19" s="12">
        <v>0</v>
      </c>
      <c r="K19" s="10">
        <v>0</v>
      </c>
      <c r="L19" s="13">
        <v>0</v>
      </c>
      <c r="M19" s="14">
        <v>6</v>
      </c>
      <c r="N19" s="7">
        <v>19</v>
      </c>
      <c r="O19" s="3" t="s">
        <v>49</v>
      </c>
    </row>
    <row r="20" spans="1:15" x14ac:dyDescent="0.25">
      <c r="A20" s="2" t="s">
        <v>50</v>
      </c>
      <c r="B20" s="18">
        <f>SUM(C20:N20)</f>
        <v>49</v>
      </c>
      <c r="C20" s="17">
        <v>12</v>
      </c>
      <c r="D20" s="19">
        <v>11</v>
      </c>
      <c r="E20" s="20">
        <v>7</v>
      </c>
      <c r="F20" s="21">
        <v>3</v>
      </c>
      <c r="G20" s="22">
        <v>0</v>
      </c>
      <c r="H20" s="23">
        <v>0</v>
      </c>
      <c r="I20" s="24">
        <v>0</v>
      </c>
      <c r="J20" s="25">
        <v>0</v>
      </c>
      <c r="K20" s="23">
        <v>0</v>
      </c>
      <c r="L20" s="26">
        <v>1</v>
      </c>
      <c r="M20" s="27">
        <v>5</v>
      </c>
      <c r="N20" s="20">
        <v>10</v>
      </c>
      <c r="O20" s="2" t="s">
        <v>50</v>
      </c>
    </row>
    <row r="21" spans="1:15" x14ac:dyDescent="0.25">
      <c r="A21" s="15"/>
      <c r="B21" s="16"/>
      <c r="C21" s="17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x14ac:dyDescent="0.25">
      <c r="A22" s="3" t="s">
        <v>51</v>
      </c>
      <c r="B22" s="4">
        <f>SUM(C22:N22)</f>
        <v>3</v>
      </c>
      <c r="C22" s="5">
        <v>1</v>
      </c>
      <c r="D22" s="6">
        <v>1</v>
      </c>
      <c r="E22" s="7">
        <v>0</v>
      </c>
      <c r="F22" s="8">
        <v>0</v>
      </c>
      <c r="G22" s="9">
        <v>0</v>
      </c>
      <c r="H22" s="10">
        <v>0</v>
      </c>
      <c r="I22" s="11">
        <v>0</v>
      </c>
      <c r="J22" s="12">
        <v>0</v>
      </c>
      <c r="K22" s="10">
        <v>0</v>
      </c>
      <c r="L22" s="13">
        <v>0</v>
      </c>
      <c r="M22" s="14">
        <v>0</v>
      </c>
      <c r="N22" s="7">
        <v>1</v>
      </c>
      <c r="O22" s="3" t="s">
        <v>51</v>
      </c>
    </row>
    <row r="23" spans="1:15" x14ac:dyDescent="0.25">
      <c r="A23" s="2" t="s">
        <v>52</v>
      </c>
      <c r="B23" s="18">
        <f>SUM(C23:N23)</f>
        <v>7</v>
      </c>
      <c r="C23" s="17">
        <v>3</v>
      </c>
      <c r="D23" s="19">
        <v>2</v>
      </c>
      <c r="E23" s="20">
        <v>0</v>
      </c>
      <c r="F23" s="21">
        <v>0</v>
      </c>
      <c r="G23" s="22">
        <v>0</v>
      </c>
      <c r="H23" s="23">
        <v>0</v>
      </c>
      <c r="I23" s="24">
        <v>0</v>
      </c>
      <c r="J23" s="25">
        <v>0</v>
      </c>
      <c r="K23" s="23">
        <v>0</v>
      </c>
      <c r="L23" s="26">
        <v>0</v>
      </c>
      <c r="M23" s="27">
        <v>0</v>
      </c>
      <c r="N23" s="20">
        <v>2</v>
      </c>
      <c r="O23" s="2" t="s">
        <v>52</v>
      </c>
    </row>
    <row r="24" spans="1:15" x14ac:dyDescent="0.25">
      <c r="A24" s="15"/>
      <c r="B24" s="16"/>
      <c r="C24" s="17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x14ac:dyDescent="0.25">
      <c r="A25" s="3" t="s">
        <v>53</v>
      </c>
      <c r="B25" s="4">
        <f>SUM(C25:N25)</f>
        <v>0</v>
      </c>
      <c r="C25" s="5">
        <v>0</v>
      </c>
      <c r="D25" s="6">
        <v>0</v>
      </c>
      <c r="E25" s="7">
        <v>0</v>
      </c>
      <c r="F25" s="8">
        <v>0</v>
      </c>
      <c r="G25" s="9">
        <v>0</v>
      </c>
      <c r="H25" s="10">
        <v>0</v>
      </c>
      <c r="I25" s="11">
        <v>0</v>
      </c>
      <c r="J25" s="12">
        <v>0</v>
      </c>
      <c r="K25" s="10">
        <v>0</v>
      </c>
      <c r="L25" s="13">
        <v>0</v>
      </c>
      <c r="M25" s="14">
        <v>0</v>
      </c>
      <c r="N25" s="7">
        <v>0</v>
      </c>
      <c r="O25" s="3" t="s">
        <v>53</v>
      </c>
    </row>
    <row r="26" spans="1:15" x14ac:dyDescent="0.25">
      <c r="A26" s="2" t="s">
        <v>54</v>
      </c>
      <c r="B26" s="18">
        <f>SUM(C26:N26)</f>
        <v>1</v>
      </c>
      <c r="C26" s="17">
        <v>1</v>
      </c>
      <c r="D26" s="19">
        <v>0</v>
      </c>
      <c r="E26" s="20">
        <v>0</v>
      </c>
      <c r="F26" s="21">
        <v>0</v>
      </c>
      <c r="G26" s="22">
        <v>0</v>
      </c>
      <c r="H26" s="23">
        <v>0</v>
      </c>
      <c r="I26" s="24">
        <v>0</v>
      </c>
      <c r="J26" s="25">
        <v>0</v>
      </c>
      <c r="K26" s="23">
        <v>0</v>
      </c>
      <c r="L26" s="26">
        <v>0</v>
      </c>
      <c r="M26" s="27">
        <v>0</v>
      </c>
      <c r="N26" s="20">
        <v>0</v>
      </c>
      <c r="O26" s="2" t="s">
        <v>54</v>
      </c>
    </row>
    <row r="27" spans="1:15" x14ac:dyDescent="0.25">
      <c r="A27" s="15"/>
      <c r="B27" s="16"/>
      <c r="C27" s="17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x14ac:dyDescent="0.25">
      <c r="A28" s="3" t="s">
        <v>55</v>
      </c>
      <c r="B28" s="4">
        <f>SUM(C28:N28)</f>
        <v>1</v>
      </c>
      <c r="C28" s="5">
        <v>0</v>
      </c>
      <c r="D28" s="6">
        <v>0</v>
      </c>
      <c r="E28" s="7">
        <v>0</v>
      </c>
      <c r="F28" s="8">
        <v>0</v>
      </c>
      <c r="G28" s="9">
        <v>0</v>
      </c>
      <c r="H28" s="10">
        <v>0</v>
      </c>
      <c r="I28" s="11">
        <v>0</v>
      </c>
      <c r="J28" s="12">
        <v>0</v>
      </c>
      <c r="K28" s="10">
        <v>0</v>
      </c>
      <c r="L28" s="13">
        <v>0</v>
      </c>
      <c r="M28" s="14">
        <v>0</v>
      </c>
      <c r="N28" s="7">
        <v>1</v>
      </c>
      <c r="O28" s="3" t="s">
        <v>55</v>
      </c>
    </row>
    <row r="29" spans="1:15" x14ac:dyDescent="0.25">
      <c r="A29" s="2" t="s">
        <v>56</v>
      </c>
      <c r="B29" s="18">
        <f>SUM(C29:N29)</f>
        <v>7</v>
      </c>
      <c r="C29" s="17">
        <v>3</v>
      </c>
      <c r="D29" s="19">
        <v>2</v>
      </c>
      <c r="E29" s="20">
        <v>0</v>
      </c>
      <c r="F29" s="21">
        <v>0</v>
      </c>
      <c r="G29" s="22">
        <v>0</v>
      </c>
      <c r="H29" s="23">
        <v>0</v>
      </c>
      <c r="I29" s="24">
        <v>0</v>
      </c>
      <c r="J29" s="25">
        <v>0</v>
      </c>
      <c r="K29" s="23">
        <v>0</v>
      </c>
      <c r="L29" s="26">
        <v>0</v>
      </c>
      <c r="M29" s="27">
        <v>0</v>
      </c>
      <c r="N29" s="20">
        <v>2</v>
      </c>
      <c r="O29" s="2" t="s">
        <v>56</v>
      </c>
    </row>
    <row r="30" spans="1:15" x14ac:dyDescent="0.25">
      <c r="A30" s="15"/>
      <c r="B30" s="16"/>
      <c r="C30" s="17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25">
      <c r="A31" s="3" t="s">
        <v>57</v>
      </c>
      <c r="B31" s="4">
        <f>SUM(C31:N31)</f>
        <v>39</v>
      </c>
      <c r="C31" s="5">
        <v>0</v>
      </c>
      <c r="D31" s="6">
        <v>0</v>
      </c>
      <c r="E31" s="7">
        <v>0</v>
      </c>
      <c r="F31" s="8">
        <v>0</v>
      </c>
      <c r="G31" s="9">
        <v>7</v>
      </c>
      <c r="H31" s="10">
        <v>6</v>
      </c>
      <c r="I31" s="11">
        <v>12</v>
      </c>
      <c r="J31" s="12">
        <v>13</v>
      </c>
      <c r="K31" s="10">
        <v>0</v>
      </c>
      <c r="L31" s="13">
        <v>1</v>
      </c>
      <c r="M31" s="14">
        <v>0</v>
      </c>
      <c r="N31" s="7">
        <v>0</v>
      </c>
      <c r="O31" s="3" t="s">
        <v>57</v>
      </c>
    </row>
    <row r="32" spans="1:15" x14ac:dyDescent="0.25">
      <c r="A32" s="2" t="s">
        <v>58</v>
      </c>
      <c r="B32" s="18">
        <f>SUM(C32:N32)</f>
        <v>18</v>
      </c>
      <c r="C32" s="17">
        <v>0</v>
      </c>
      <c r="D32" s="19">
        <v>0</v>
      </c>
      <c r="E32" s="20">
        <v>0</v>
      </c>
      <c r="F32" s="21">
        <v>0</v>
      </c>
      <c r="G32" s="22">
        <v>1</v>
      </c>
      <c r="H32" s="23">
        <v>3</v>
      </c>
      <c r="I32" s="24">
        <v>6</v>
      </c>
      <c r="J32" s="25">
        <v>6</v>
      </c>
      <c r="K32" s="23">
        <v>2</v>
      </c>
      <c r="L32" s="26">
        <v>0</v>
      </c>
      <c r="M32" s="27">
        <v>0</v>
      </c>
      <c r="N32" s="20">
        <v>0</v>
      </c>
      <c r="O32" s="2" t="s">
        <v>58</v>
      </c>
    </row>
    <row r="33" spans="1:15" x14ac:dyDescent="0.25">
      <c r="A33" s="15"/>
      <c r="B33" s="16"/>
      <c r="C33" s="17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5">
      <c r="A34" s="3" t="s">
        <v>59</v>
      </c>
      <c r="B34" s="4">
        <f>SUM(C34:N34)</f>
        <v>12</v>
      </c>
      <c r="C34" s="31">
        <v>0</v>
      </c>
      <c r="D34" s="32">
        <v>0</v>
      </c>
      <c r="E34" s="33">
        <v>0</v>
      </c>
      <c r="F34" s="34">
        <v>0</v>
      </c>
      <c r="G34" s="35">
        <v>0</v>
      </c>
      <c r="H34" s="10">
        <v>2</v>
      </c>
      <c r="I34" s="11">
        <v>4</v>
      </c>
      <c r="J34" s="12">
        <v>6</v>
      </c>
      <c r="K34" s="10">
        <v>0</v>
      </c>
      <c r="L34" s="13">
        <v>0</v>
      </c>
      <c r="M34" s="14">
        <v>0</v>
      </c>
      <c r="N34" s="7">
        <v>0</v>
      </c>
      <c r="O34" s="3" t="s">
        <v>59</v>
      </c>
    </row>
    <row r="35" spans="1:15" x14ac:dyDescent="0.25">
      <c r="A35" s="2" t="s">
        <v>58</v>
      </c>
      <c r="B35" s="18">
        <f>SUM(C35:N35)</f>
        <v>3</v>
      </c>
      <c r="C35" s="17">
        <v>0</v>
      </c>
      <c r="D35" s="19">
        <v>0</v>
      </c>
      <c r="E35" s="20">
        <v>0</v>
      </c>
      <c r="F35" s="21">
        <v>0</v>
      </c>
      <c r="G35" s="22">
        <v>0</v>
      </c>
      <c r="H35" s="23">
        <v>1</v>
      </c>
      <c r="I35" s="24">
        <v>1</v>
      </c>
      <c r="J35" s="25">
        <v>1</v>
      </c>
      <c r="K35" s="23">
        <v>0</v>
      </c>
      <c r="L35" s="26">
        <v>0</v>
      </c>
      <c r="M35" s="27">
        <v>0</v>
      </c>
      <c r="N35" s="20">
        <v>0</v>
      </c>
      <c r="O35" s="2" t="s">
        <v>58</v>
      </c>
    </row>
    <row r="36" spans="1:15" x14ac:dyDescent="0.25">
      <c r="A36" s="15"/>
      <c r="B36" s="16"/>
      <c r="C36" s="17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5">
      <c r="A37" s="3" t="s">
        <v>26</v>
      </c>
      <c r="B37" s="4">
        <f>SUM(C37:N37)</f>
        <v>1180.25</v>
      </c>
      <c r="C37" s="5">
        <v>97</v>
      </c>
      <c r="D37" s="6">
        <v>38</v>
      </c>
      <c r="E37" s="7">
        <v>185</v>
      </c>
      <c r="F37" s="8">
        <v>182.5</v>
      </c>
      <c r="G37" s="9">
        <v>45.75</v>
      </c>
      <c r="H37" s="10">
        <v>23.5</v>
      </c>
      <c r="I37" s="11">
        <v>95.5</v>
      </c>
      <c r="J37" s="12">
        <v>95.5</v>
      </c>
      <c r="K37" s="10">
        <v>144.5</v>
      </c>
      <c r="L37" s="13">
        <v>78</v>
      </c>
      <c r="M37" s="14">
        <v>137</v>
      </c>
      <c r="N37" s="7">
        <v>58</v>
      </c>
      <c r="O37" s="3" t="s">
        <v>26</v>
      </c>
    </row>
    <row r="38" spans="1:15" x14ac:dyDescent="0.25">
      <c r="A38" s="2" t="s">
        <v>45</v>
      </c>
      <c r="B38" s="18">
        <v>747</v>
      </c>
      <c r="C38" s="17">
        <v>59.2</v>
      </c>
      <c r="D38" s="19">
        <v>49.4</v>
      </c>
      <c r="E38" s="20">
        <v>49.1</v>
      </c>
      <c r="F38" s="21">
        <v>50.6</v>
      </c>
      <c r="G38" s="22">
        <v>55.2</v>
      </c>
      <c r="H38" s="23">
        <v>64.5</v>
      </c>
      <c r="I38" s="24">
        <v>55.1</v>
      </c>
      <c r="J38" s="25">
        <v>66.900000000000006</v>
      </c>
      <c r="K38" s="23">
        <v>75</v>
      </c>
      <c r="L38" s="26">
        <v>71.3</v>
      </c>
      <c r="M38" s="27">
        <v>77.2</v>
      </c>
      <c r="N38" s="20">
        <v>73.7</v>
      </c>
      <c r="O38" s="2" t="s">
        <v>45</v>
      </c>
    </row>
    <row r="39" spans="1:15" x14ac:dyDescent="0.25">
      <c r="A39" s="2" t="s">
        <v>28</v>
      </c>
      <c r="B39" s="18">
        <f>INT((B37-B38)*10000/B38)/100</f>
        <v>57.99</v>
      </c>
      <c r="C39" s="17">
        <f t="shared" ref="C39:N39" si="4">INT((C37-C38)*10000/C38)/100</f>
        <v>63.85</v>
      </c>
      <c r="D39" s="19">
        <f t="shared" si="4"/>
        <v>-23.08</v>
      </c>
      <c r="E39" s="20">
        <f t="shared" si="4"/>
        <v>276.77999999999997</v>
      </c>
      <c r="F39" s="21">
        <f t="shared" si="4"/>
        <v>260.67</v>
      </c>
      <c r="G39" s="22">
        <f t="shared" si="4"/>
        <v>-17.12</v>
      </c>
      <c r="H39" s="23">
        <f t="shared" si="4"/>
        <v>-63.57</v>
      </c>
      <c r="I39" s="24">
        <f t="shared" si="4"/>
        <v>73.319999999999993</v>
      </c>
      <c r="J39" s="25">
        <f t="shared" si="4"/>
        <v>42.75</v>
      </c>
      <c r="K39" s="23">
        <f t="shared" si="4"/>
        <v>92.66</v>
      </c>
      <c r="L39" s="26">
        <f t="shared" si="4"/>
        <v>9.39</v>
      </c>
      <c r="M39" s="27">
        <f t="shared" si="4"/>
        <v>77.459999999999994</v>
      </c>
      <c r="N39" s="20">
        <f t="shared" si="4"/>
        <v>-21.31</v>
      </c>
      <c r="O39" s="2" t="s">
        <v>28</v>
      </c>
    </row>
    <row r="40" spans="1:15" x14ac:dyDescent="0.25">
      <c r="A40" s="15"/>
      <c r="B40" s="16"/>
      <c r="C40" s="17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25">
      <c r="A41" s="3" t="s">
        <v>29</v>
      </c>
      <c r="B41" s="4">
        <f>SUM(C41:N41)</f>
        <v>1674</v>
      </c>
      <c r="C41" s="5">
        <v>83</v>
      </c>
      <c r="D41" s="6">
        <v>69</v>
      </c>
      <c r="E41" s="7">
        <v>54</v>
      </c>
      <c r="F41" s="8">
        <v>121</v>
      </c>
      <c r="G41" s="9">
        <v>242</v>
      </c>
      <c r="H41" s="10">
        <v>241</v>
      </c>
      <c r="I41" s="11">
        <v>231</v>
      </c>
      <c r="J41" s="12">
        <v>234</v>
      </c>
      <c r="K41" s="10">
        <v>121</v>
      </c>
      <c r="L41" s="13">
        <v>116</v>
      </c>
      <c r="M41" s="14">
        <v>83</v>
      </c>
      <c r="N41" s="7">
        <v>79</v>
      </c>
      <c r="O41" s="3" t="s">
        <v>29</v>
      </c>
    </row>
    <row r="42" spans="1:15" x14ac:dyDescent="0.25">
      <c r="A42" s="2" t="s">
        <v>46</v>
      </c>
      <c r="B42" s="18">
        <v>1634</v>
      </c>
      <c r="C42" s="17">
        <v>57</v>
      </c>
      <c r="D42" s="19">
        <v>80</v>
      </c>
      <c r="E42" s="20">
        <v>115</v>
      </c>
      <c r="F42" s="21">
        <v>162</v>
      </c>
      <c r="G42" s="22">
        <v>199</v>
      </c>
      <c r="H42" s="23">
        <v>206</v>
      </c>
      <c r="I42" s="24">
        <v>213</v>
      </c>
      <c r="J42" s="25">
        <v>213</v>
      </c>
      <c r="K42" s="23">
        <v>151</v>
      </c>
      <c r="L42" s="26">
        <v>116</v>
      </c>
      <c r="M42" s="27">
        <v>74</v>
      </c>
      <c r="N42" s="20">
        <v>48</v>
      </c>
      <c r="O42" s="2" t="s">
        <v>46</v>
      </c>
    </row>
    <row r="43" spans="1:15" x14ac:dyDescent="0.25">
      <c r="A43" s="2" t="s">
        <v>28</v>
      </c>
      <c r="B43" s="18">
        <f>INT((B41-B42)*10000/B42)/100</f>
        <v>2.44</v>
      </c>
      <c r="C43" s="17">
        <f t="shared" ref="C43:N43" si="5">INT((C41-C42)*10000/C42)/100</f>
        <v>45.61</v>
      </c>
      <c r="D43" s="19">
        <f t="shared" si="5"/>
        <v>-13.75</v>
      </c>
      <c r="E43" s="20">
        <f t="shared" si="5"/>
        <v>-53.05</v>
      </c>
      <c r="F43" s="21">
        <f t="shared" si="5"/>
        <v>-25.31</v>
      </c>
      <c r="G43" s="22">
        <f t="shared" si="5"/>
        <v>21.6</v>
      </c>
      <c r="H43" s="23">
        <f t="shared" si="5"/>
        <v>16.989999999999998</v>
      </c>
      <c r="I43" s="24">
        <f t="shared" si="5"/>
        <v>8.4499999999999993</v>
      </c>
      <c r="J43" s="25">
        <f t="shared" si="5"/>
        <v>9.85</v>
      </c>
      <c r="K43" s="23">
        <f t="shared" si="5"/>
        <v>-19.87</v>
      </c>
      <c r="L43" s="26">
        <f t="shared" si="5"/>
        <v>0</v>
      </c>
      <c r="M43" s="27">
        <f t="shared" si="5"/>
        <v>12.16</v>
      </c>
      <c r="N43" s="20">
        <f t="shared" si="5"/>
        <v>64.58</v>
      </c>
      <c r="O43" s="2" t="s">
        <v>28</v>
      </c>
    </row>
    <row r="44" spans="1:15" x14ac:dyDescent="0.25">
      <c r="A44" s="15"/>
      <c r="B44" s="16"/>
      <c r="C44" s="17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5">
      <c r="A45" s="3" t="s">
        <v>60</v>
      </c>
      <c r="B45" s="4">
        <f>SUM(C45:N45)</f>
        <v>159</v>
      </c>
      <c r="C45" s="5">
        <v>11</v>
      </c>
      <c r="D45" s="6">
        <v>8</v>
      </c>
      <c r="E45" s="7">
        <v>20</v>
      </c>
      <c r="F45" s="8">
        <v>21</v>
      </c>
      <c r="G45" s="9">
        <v>4</v>
      </c>
      <c r="H45" s="10">
        <v>7</v>
      </c>
      <c r="I45" s="11">
        <v>11</v>
      </c>
      <c r="J45" s="12">
        <v>14</v>
      </c>
      <c r="K45" s="10">
        <v>18</v>
      </c>
      <c r="L45" s="13">
        <v>15</v>
      </c>
      <c r="M45" s="14">
        <v>16</v>
      </c>
      <c r="N45" s="7">
        <v>14</v>
      </c>
      <c r="O45" s="3" t="s">
        <v>61</v>
      </c>
    </row>
    <row r="46" spans="1:15" x14ac:dyDescent="0.25">
      <c r="A46" s="2" t="s">
        <v>62</v>
      </c>
      <c r="B46" s="18">
        <f>SUM(C46:N46)</f>
        <v>126</v>
      </c>
      <c r="C46" s="17">
        <v>11</v>
      </c>
      <c r="D46" s="19">
        <v>10</v>
      </c>
      <c r="E46" s="20">
        <v>10</v>
      </c>
      <c r="F46" s="21">
        <v>11</v>
      </c>
      <c r="G46" s="22">
        <v>10</v>
      </c>
      <c r="H46" s="23">
        <v>10</v>
      </c>
      <c r="I46" s="24">
        <v>9</v>
      </c>
      <c r="J46" s="25">
        <v>10</v>
      </c>
      <c r="K46" s="23">
        <v>11</v>
      </c>
      <c r="L46" s="26">
        <v>10</v>
      </c>
      <c r="M46" s="27">
        <v>12</v>
      </c>
      <c r="N46" s="20">
        <v>12</v>
      </c>
      <c r="O46" s="2" t="s">
        <v>62</v>
      </c>
    </row>
    <row r="47" spans="1:15" x14ac:dyDescent="0.25">
      <c r="A47" s="15"/>
      <c r="B47" s="16"/>
      <c r="C47" s="17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5">
      <c r="A48" s="3" t="s">
        <v>63</v>
      </c>
      <c r="B48" s="4">
        <v>63.5</v>
      </c>
      <c r="C48" s="5" t="s">
        <v>64</v>
      </c>
      <c r="D48" s="6" t="s">
        <v>64</v>
      </c>
      <c r="E48" s="7" t="s">
        <v>64</v>
      </c>
      <c r="F48" s="8">
        <v>63.5</v>
      </c>
      <c r="G48" s="9">
        <v>10</v>
      </c>
      <c r="H48" s="10">
        <v>11.5</v>
      </c>
      <c r="I48" s="11">
        <v>48</v>
      </c>
      <c r="J48" s="12">
        <v>17.5</v>
      </c>
      <c r="K48" s="10">
        <v>19</v>
      </c>
      <c r="L48" s="13">
        <v>20</v>
      </c>
      <c r="M48" s="14">
        <v>31.5</v>
      </c>
      <c r="N48" s="7">
        <v>13</v>
      </c>
      <c r="O48" s="3" t="s">
        <v>63</v>
      </c>
    </row>
    <row r="49" spans="1:15" x14ac:dyDescent="0.25">
      <c r="A49" s="2" t="s">
        <v>65</v>
      </c>
      <c r="B49" s="18">
        <v>68.099999999999994</v>
      </c>
      <c r="C49" s="17">
        <v>32.200000000000003</v>
      </c>
      <c r="D49" s="19">
        <v>27.4</v>
      </c>
      <c r="E49" s="20">
        <v>31.4</v>
      </c>
      <c r="F49" s="21">
        <v>37.5</v>
      </c>
      <c r="G49" s="22">
        <v>38</v>
      </c>
      <c r="H49" s="23">
        <v>68.099999999999994</v>
      </c>
      <c r="I49" s="24">
        <v>44.9</v>
      </c>
      <c r="J49" s="25">
        <v>48.4</v>
      </c>
      <c r="K49" s="23">
        <v>101.4</v>
      </c>
      <c r="L49" s="26">
        <v>38.200000000000003</v>
      </c>
      <c r="M49" s="27">
        <v>37.4</v>
      </c>
      <c r="N49" s="20">
        <v>37.6</v>
      </c>
      <c r="O49" s="2" t="s">
        <v>65</v>
      </c>
    </row>
    <row r="50" spans="1:15" x14ac:dyDescent="0.25">
      <c r="A50" s="15"/>
      <c r="B50" s="16"/>
      <c r="C50" s="17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x14ac:dyDescent="0.25">
      <c r="A51" s="3" t="s">
        <v>66</v>
      </c>
      <c r="B51" s="4">
        <f>SUM(C51:N51)</f>
        <v>15</v>
      </c>
      <c r="C51" s="5">
        <v>3</v>
      </c>
      <c r="D51" s="6">
        <v>6</v>
      </c>
      <c r="E51" s="7">
        <v>4</v>
      </c>
      <c r="F51" s="8">
        <v>0</v>
      </c>
      <c r="G51" s="9">
        <v>0</v>
      </c>
      <c r="H51" s="10">
        <v>0</v>
      </c>
      <c r="I51" s="11">
        <v>0</v>
      </c>
      <c r="J51" s="12">
        <v>0</v>
      </c>
      <c r="K51" s="10">
        <v>0</v>
      </c>
      <c r="L51" s="13">
        <v>0</v>
      </c>
      <c r="M51" s="14">
        <v>0</v>
      </c>
      <c r="N51" s="7">
        <v>2</v>
      </c>
      <c r="O51" s="3" t="s">
        <v>66</v>
      </c>
    </row>
    <row r="52" spans="1:15" x14ac:dyDescent="0.25">
      <c r="A52" s="2" t="s">
        <v>67</v>
      </c>
      <c r="B52" s="18">
        <f>SUM(C52:N52)</f>
        <v>14</v>
      </c>
      <c r="C52" s="17">
        <v>4</v>
      </c>
      <c r="D52" s="19">
        <v>4</v>
      </c>
      <c r="E52" s="20">
        <v>2</v>
      </c>
      <c r="F52" s="21">
        <v>1</v>
      </c>
      <c r="G52" s="22">
        <v>0</v>
      </c>
      <c r="H52" s="23">
        <v>0</v>
      </c>
      <c r="I52" s="24">
        <v>0</v>
      </c>
      <c r="J52" s="25">
        <v>0</v>
      </c>
      <c r="K52" s="23">
        <v>0</v>
      </c>
      <c r="L52" s="26">
        <v>0</v>
      </c>
      <c r="M52" s="27">
        <v>1</v>
      </c>
      <c r="N52" s="20">
        <v>2</v>
      </c>
      <c r="O52" s="2" t="s">
        <v>67</v>
      </c>
    </row>
    <row r="53" spans="1:15" x14ac:dyDescent="0.25">
      <c r="A53" s="15"/>
      <c r="B53" s="16"/>
      <c r="C53" s="17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x14ac:dyDescent="0.25">
      <c r="A54" s="3" t="s">
        <v>68</v>
      </c>
      <c r="B54" s="4">
        <f>SUM(C54:N54)</f>
        <v>25</v>
      </c>
      <c r="C54" s="5">
        <v>6</v>
      </c>
      <c r="D54" s="6">
        <v>3</v>
      </c>
      <c r="E54" s="7">
        <v>5</v>
      </c>
      <c r="F54" s="8">
        <v>1</v>
      </c>
      <c r="G54" s="9">
        <v>4</v>
      </c>
      <c r="H54" s="10">
        <v>1</v>
      </c>
      <c r="I54" s="11">
        <v>0</v>
      </c>
      <c r="J54" s="12">
        <v>2</v>
      </c>
      <c r="K54" s="10">
        <v>2</v>
      </c>
      <c r="L54" s="13">
        <v>0</v>
      </c>
      <c r="M54" s="14">
        <v>0</v>
      </c>
      <c r="N54" s="7">
        <v>1</v>
      </c>
      <c r="O54" s="3" t="s">
        <v>68</v>
      </c>
    </row>
    <row r="55" spans="1:15" x14ac:dyDescent="0.25">
      <c r="A55" s="2" t="s">
        <v>69</v>
      </c>
      <c r="B55" s="18">
        <f>SUM(C55:N55)</f>
        <v>58</v>
      </c>
      <c r="C55" s="17">
        <v>5</v>
      </c>
      <c r="D55" s="19">
        <v>6</v>
      </c>
      <c r="E55" s="20">
        <v>5</v>
      </c>
      <c r="F55" s="21">
        <v>4</v>
      </c>
      <c r="G55" s="22">
        <v>3</v>
      </c>
      <c r="H55" s="23">
        <v>4</v>
      </c>
      <c r="I55" s="24">
        <v>4</v>
      </c>
      <c r="J55" s="25">
        <v>4</v>
      </c>
      <c r="K55" s="23">
        <v>5</v>
      </c>
      <c r="L55" s="26">
        <v>6</v>
      </c>
      <c r="M55" s="27">
        <v>6</v>
      </c>
      <c r="N55" s="20">
        <v>6</v>
      </c>
      <c r="O55" s="2" t="s">
        <v>69</v>
      </c>
    </row>
    <row r="56" spans="1:15" x14ac:dyDescent="0.25">
      <c r="A56" s="15"/>
      <c r="B56" s="16"/>
      <c r="C56" s="17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:15" x14ac:dyDescent="0.25">
      <c r="A57" s="3" t="s">
        <v>70</v>
      </c>
      <c r="B57" s="4"/>
      <c r="C57" s="5">
        <v>97</v>
      </c>
      <c r="D57" s="6">
        <v>79</v>
      </c>
      <c r="E57" s="7">
        <v>86</v>
      </c>
      <c r="F57" s="8">
        <v>76</v>
      </c>
      <c r="G57" s="9">
        <v>76</v>
      </c>
      <c r="H57" s="10">
        <v>61</v>
      </c>
      <c r="I57" s="11">
        <v>79</v>
      </c>
      <c r="J57" s="12">
        <v>68</v>
      </c>
      <c r="K57" s="10">
        <v>68</v>
      </c>
      <c r="L57" s="13"/>
      <c r="M57" s="14">
        <v>83</v>
      </c>
      <c r="N57" s="7">
        <v>82.8</v>
      </c>
      <c r="O57" s="3" t="s">
        <v>70</v>
      </c>
    </row>
    <row r="58" spans="1:15" x14ac:dyDescent="0.25">
      <c r="A58" s="36" t="s">
        <v>71</v>
      </c>
      <c r="B58" s="18">
        <v>180</v>
      </c>
      <c r="C58" s="17">
        <v>151</v>
      </c>
      <c r="D58" s="19">
        <v>151</v>
      </c>
      <c r="E58" s="20">
        <v>126</v>
      </c>
      <c r="F58" s="21">
        <v>180</v>
      </c>
      <c r="G58" s="22">
        <v>133</v>
      </c>
      <c r="H58" s="23">
        <v>108</v>
      </c>
      <c r="I58" s="24">
        <v>97</v>
      </c>
      <c r="J58" s="25">
        <v>108</v>
      </c>
      <c r="K58" s="23">
        <v>108</v>
      </c>
      <c r="L58" s="26">
        <v>180</v>
      </c>
      <c r="M58" s="27">
        <v>122</v>
      </c>
      <c r="N58" s="20">
        <v>137</v>
      </c>
      <c r="O58" s="36" t="s">
        <v>71</v>
      </c>
    </row>
    <row r="59" spans="1:15" x14ac:dyDescent="0.25">
      <c r="A59" s="15"/>
      <c r="B59" s="16"/>
      <c r="C59" s="17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x14ac:dyDescent="0.25">
      <c r="A60" s="3" t="s">
        <v>47</v>
      </c>
      <c r="B60" s="4" t="s">
        <v>1</v>
      </c>
      <c r="C60" s="5" t="s">
        <v>2</v>
      </c>
      <c r="D60" s="6" t="s">
        <v>3</v>
      </c>
      <c r="E60" s="7" t="s">
        <v>4</v>
      </c>
      <c r="F60" s="8" t="s">
        <v>5</v>
      </c>
      <c r="G60" s="9" t="s">
        <v>6</v>
      </c>
      <c r="H60" s="10" t="s">
        <v>7</v>
      </c>
      <c r="I60" s="11" t="s">
        <v>8</v>
      </c>
      <c r="J60" s="12" t="s">
        <v>9</v>
      </c>
      <c r="K60" s="10" t="s">
        <v>10</v>
      </c>
      <c r="L60" s="13" t="s">
        <v>11</v>
      </c>
      <c r="M60" s="14" t="s">
        <v>12</v>
      </c>
      <c r="N60" s="7" t="s">
        <v>13</v>
      </c>
      <c r="O60" s="3" t="s">
        <v>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workbookViewId="0">
      <selection activeCell="B63" activeCellId="2" sqref="B51 B57 B63"/>
    </sheetView>
  </sheetViews>
  <sheetFormatPr baseColWidth="10" defaultRowHeight="15" x14ac:dyDescent="0.25"/>
  <cols>
    <col min="1" max="1" width="34.28515625" customWidth="1"/>
    <col min="15" max="15" width="41.28515625" customWidth="1"/>
  </cols>
  <sheetData>
    <row r="1" spans="1:15" x14ac:dyDescent="0.25">
      <c r="A1" s="3" t="s">
        <v>72</v>
      </c>
      <c r="B1" s="4" t="s">
        <v>1</v>
      </c>
      <c r="C1" s="5" t="s">
        <v>2</v>
      </c>
      <c r="D1" s="6" t="s">
        <v>3</v>
      </c>
      <c r="E1" s="7" t="s">
        <v>4</v>
      </c>
      <c r="F1" s="8" t="s">
        <v>5</v>
      </c>
      <c r="G1" s="9" t="s">
        <v>6</v>
      </c>
      <c r="H1" s="10" t="s">
        <v>7</v>
      </c>
      <c r="I1" s="11" t="s">
        <v>8</v>
      </c>
      <c r="J1" s="12" t="s">
        <v>9</v>
      </c>
      <c r="K1" s="10" t="s">
        <v>10</v>
      </c>
      <c r="L1" s="13" t="s">
        <v>11</v>
      </c>
      <c r="M1" s="14" t="s">
        <v>12</v>
      </c>
      <c r="N1" s="7" t="s">
        <v>13</v>
      </c>
      <c r="O1" s="3" t="s">
        <v>47</v>
      </c>
    </row>
    <row r="2" spans="1:15" x14ac:dyDescent="0.25">
      <c r="A2" s="15"/>
      <c r="B2" s="16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5">
      <c r="A3" s="3" t="s">
        <v>14</v>
      </c>
      <c r="B3" s="4">
        <f>INT(SUM(C3:N3)*100/12)/100</f>
        <v>7.28</v>
      </c>
      <c r="C3" s="5">
        <v>3.19</v>
      </c>
      <c r="D3" s="6">
        <v>5.07</v>
      </c>
      <c r="E3" s="7">
        <v>3.87</v>
      </c>
      <c r="F3" s="8">
        <v>4.47</v>
      </c>
      <c r="G3" s="9">
        <v>8.64</v>
      </c>
      <c r="H3" s="10">
        <v>10.9</v>
      </c>
      <c r="I3" s="11">
        <v>12</v>
      </c>
      <c r="J3" s="12">
        <v>13</v>
      </c>
      <c r="K3" s="10">
        <v>8.58</v>
      </c>
      <c r="L3" s="13">
        <v>7.27</v>
      </c>
      <c r="M3" s="14">
        <v>5.98</v>
      </c>
      <c r="N3" s="7">
        <v>4.5</v>
      </c>
      <c r="O3" s="3" t="s">
        <v>14</v>
      </c>
    </row>
    <row r="4" spans="1:15" x14ac:dyDescent="0.25">
      <c r="A4" s="2" t="s">
        <v>40</v>
      </c>
      <c r="B4" s="18">
        <v>6.4</v>
      </c>
      <c r="C4" s="17">
        <v>1</v>
      </c>
      <c r="D4" s="19">
        <v>1.1000000000000001</v>
      </c>
      <c r="E4" s="20">
        <v>3</v>
      </c>
      <c r="F4" s="21">
        <v>4.5999999999999996</v>
      </c>
      <c r="G4" s="22">
        <v>7.9</v>
      </c>
      <c r="H4" s="23">
        <v>10.4</v>
      </c>
      <c r="I4" s="24">
        <v>12.4</v>
      </c>
      <c r="J4" s="25">
        <v>12.5</v>
      </c>
      <c r="K4" s="23">
        <v>10.7</v>
      </c>
      <c r="L4" s="26">
        <v>7.7</v>
      </c>
      <c r="M4" s="27">
        <v>4.0999999999999996</v>
      </c>
      <c r="N4" s="20">
        <v>2</v>
      </c>
      <c r="O4" s="2" t="s">
        <v>40</v>
      </c>
    </row>
    <row r="5" spans="1:15" x14ac:dyDescent="0.25">
      <c r="A5" s="2" t="s">
        <v>48</v>
      </c>
      <c r="B5" s="18">
        <f>B3-B4</f>
        <v>0.87999999999999989</v>
      </c>
      <c r="C5" s="17">
        <f t="shared" ref="C5:N5" si="0">C3-C4</f>
        <v>2.19</v>
      </c>
      <c r="D5" s="19">
        <f t="shared" si="0"/>
        <v>3.97</v>
      </c>
      <c r="E5" s="20">
        <f t="shared" si="0"/>
        <v>0.87000000000000011</v>
      </c>
      <c r="F5" s="21">
        <f t="shared" si="0"/>
        <v>-0.12999999999999989</v>
      </c>
      <c r="G5" s="22">
        <f t="shared" si="0"/>
        <v>0.74000000000000021</v>
      </c>
      <c r="H5" s="23">
        <f t="shared" si="0"/>
        <v>0.5</v>
      </c>
      <c r="I5" s="24">
        <f t="shared" si="0"/>
        <v>-0.40000000000000036</v>
      </c>
      <c r="J5" s="25">
        <f t="shared" si="0"/>
        <v>0.5</v>
      </c>
      <c r="K5" s="23">
        <f t="shared" si="0"/>
        <v>-2.1199999999999992</v>
      </c>
      <c r="L5" s="26">
        <f t="shared" si="0"/>
        <v>-0.4300000000000006</v>
      </c>
      <c r="M5" s="27">
        <f t="shared" si="0"/>
        <v>1.8800000000000008</v>
      </c>
      <c r="N5" s="20">
        <f t="shared" si="0"/>
        <v>2.5</v>
      </c>
      <c r="O5" s="2" t="s">
        <v>48</v>
      </c>
    </row>
    <row r="6" spans="1:15" x14ac:dyDescent="0.25">
      <c r="A6" s="2" t="s">
        <v>73</v>
      </c>
      <c r="B6" s="18">
        <v>-5</v>
      </c>
      <c r="C6" s="17">
        <v>-5</v>
      </c>
      <c r="D6" s="19">
        <v>-3.5</v>
      </c>
      <c r="E6" s="20">
        <v>-2.5</v>
      </c>
      <c r="F6" s="21">
        <v>-1</v>
      </c>
      <c r="G6" s="22">
        <v>1</v>
      </c>
      <c r="H6" s="23">
        <v>5</v>
      </c>
      <c r="I6" s="24">
        <v>7</v>
      </c>
      <c r="J6" s="25">
        <v>8.5</v>
      </c>
      <c r="K6" s="23">
        <v>2.5</v>
      </c>
      <c r="L6" s="26">
        <v>-1</v>
      </c>
      <c r="M6" s="27">
        <v>1.5</v>
      </c>
      <c r="N6" s="20">
        <v>-3.7</v>
      </c>
      <c r="O6" s="2" t="s">
        <v>73</v>
      </c>
    </row>
    <row r="7" spans="1:15" x14ac:dyDescent="0.25">
      <c r="A7" s="2" t="s">
        <v>74</v>
      </c>
      <c r="B7" s="18">
        <v>-17.399999999999999</v>
      </c>
      <c r="C7" s="17">
        <v>-17.399999999999999</v>
      </c>
      <c r="D7" s="19">
        <v>-14.6</v>
      </c>
      <c r="E7" s="20">
        <v>-9.8000000000000007</v>
      </c>
      <c r="F7" s="21">
        <v>-3.3</v>
      </c>
      <c r="G7" s="22">
        <v>-1.6</v>
      </c>
      <c r="H7" s="23">
        <v>0.1</v>
      </c>
      <c r="I7" s="24">
        <v>4.9000000000000004</v>
      </c>
      <c r="J7" s="25">
        <v>4.9000000000000004</v>
      </c>
      <c r="K7" s="23">
        <v>1.3</v>
      </c>
      <c r="L7" s="26">
        <v>-3.4</v>
      </c>
      <c r="M7" s="27">
        <v>-8.1999999999999993</v>
      </c>
      <c r="N7" s="20">
        <v>-13.2</v>
      </c>
      <c r="O7" s="2" t="s">
        <v>74</v>
      </c>
    </row>
    <row r="8" spans="1:15" x14ac:dyDescent="0.25">
      <c r="A8" s="2" t="s">
        <v>75</v>
      </c>
      <c r="B8" s="18"/>
      <c r="C8" s="17">
        <v>1.8</v>
      </c>
      <c r="D8" s="19">
        <v>2.1</v>
      </c>
      <c r="E8" s="20">
        <v>0.6</v>
      </c>
      <c r="F8" s="21">
        <v>3.8</v>
      </c>
      <c r="G8" s="22">
        <v>5.9</v>
      </c>
      <c r="H8" s="23">
        <v>8</v>
      </c>
      <c r="I8" s="24">
        <v>10.7</v>
      </c>
      <c r="J8" s="25">
        <v>10.9</v>
      </c>
      <c r="K8" s="23">
        <v>9.9</v>
      </c>
      <c r="L8" s="26">
        <v>8.6</v>
      </c>
      <c r="M8" s="27">
        <v>4.5</v>
      </c>
      <c r="N8" s="20">
        <v>1.5</v>
      </c>
      <c r="O8" s="2" t="s">
        <v>75</v>
      </c>
    </row>
    <row r="9" spans="1:15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5" x14ac:dyDescent="0.25">
      <c r="A10" s="3" t="s">
        <v>19</v>
      </c>
      <c r="B10" s="4">
        <f>INT(SUM(C10:N10)*100/12)/100</f>
        <v>15.13</v>
      </c>
      <c r="C10" s="5">
        <v>8.08</v>
      </c>
      <c r="D10" s="6">
        <v>10.6</v>
      </c>
      <c r="E10" s="7">
        <v>12</v>
      </c>
      <c r="F10" s="8">
        <v>15.3</v>
      </c>
      <c r="G10" s="9">
        <v>17</v>
      </c>
      <c r="H10" s="10">
        <v>20</v>
      </c>
      <c r="I10" s="11">
        <v>21.9</v>
      </c>
      <c r="J10" s="12">
        <v>23.3</v>
      </c>
      <c r="K10" s="10">
        <v>19.5</v>
      </c>
      <c r="L10" s="13">
        <v>14.8</v>
      </c>
      <c r="M10" s="14">
        <v>11.2</v>
      </c>
      <c r="N10" s="7">
        <v>7.93</v>
      </c>
      <c r="O10" s="3" t="s">
        <v>19</v>
      </c>
    </row>
    <row r="11" spans="1:15" x14ac:dyDescent="0.25">
      <c r="A11" s="2" t="s">
        <v>42</v>
      </c>
      <c r="B11" s="18">
        <v>13.8</v>
      </c>
      <c r="C11" s="17">
        <v>5.9</v>
      </c>
      <c r="D11" s="19">
        <v>6.9</v>
      </c>
      <c r="E11" s="20">
        <v>10.1</v>
      </c>
      <c r="F11" s="21">
        <v>13</v>
      </c>
      <c r="G11" s="22">
        <v>16.8</v>
      </c>
      <c r="H11" s="23">
        <v>19.3</v>
      </c>
      <c r="I11" s="24">
        <v>21.4</v>
      </c>
      <c r="J11" s="25">
        <v>21.7</v>
      </c>
      <c r="K11" s="23">
        <v>19.100000000000001</v>
      </c>
      <c r="L11" s="26">
        <v>15</v>
      </c>
      <c r="M11" s="27">
        <v>9.6</v>
      </c>
      <c r="N11" s="20">
        <v>6.8</v>
      </c>
      <c r="O11" s="2" t="s">
        <v>42</v>
      </c>
    </row>
    <row r="12" spans="1:15" x14ac:dyDescent="0.25">
      <c r="A12" s="2" t="s">
        <v>48</v>
      </c>
      <c r="B12" s="18">
        <f>B10-B11</f>
        <v>1.33</v>
      </c>
      <c r="C12" s="17">
        <f t="shared" ref="C12:N12" si="1">C10-C11</f>
        <v>2.1799999999999997</v>
      </c>
      <c r="D12" s="19">
        <f t="shared" si="1"/>
        <v>3.6999999999999993</v>
      </c>
      <c r="E12" s="20">
        <f t="shared" si="1"/>
        <v>1.9000000000000004</v>
      </c>
      <c r="F12" s="21">
        <f t="shared" si="1"/>
        <v>2.3000000000000007</v>
      </c>
      <c r="G12" s="22">
        <f t="shared" si="1"/>
        <v>0.19999999999999929</v>
      </c>
      <c r="H12" s="23">
        <f t="shared" si="1"/>
        <v>0.69999999999999929</v>
      </c>
      <c r="I12" s="24">
        <f t="shared" si="1"/>
        <v>0.5</v>
      </c>
      <c r="J12" s="25">
        <f t="shared" si="1"/>
        <v>1.6000000000000014</v>
      </c>
      <c r="K12" s="23">
        <f t="shared" si="1"/>
        <v>0.39999999999999858</v>
      </c>
      <c r="L12" s="26">
        <f t="shared" si="1"/>
        <v>-0.19999999999999929</v>
      </c>
      <c r="M12" s="27">
        <f t="shared" si="1"/>
        <v>1.5999999999999996</v>
      </c>
      <c r="N12" s="20">
        <f t="shared" si="1"/>
        <v>1.1299999999999999</v>
      </c>
      <c r="O12" s="2" t="s">
        <v>48</v>
      </c>
    </row>
    <row r="13" spans="1:15" x14ac:dyDescent="0.25">
      <c r="A13" s="2" t="s">
        <v>76</v>
      </c>
      <c r="B13" s="18">
        <v>16</v>
      </c>
      <c r="C13" s="17">
        <v>14.5</v>
      </c>
      <c r="D13" s="19">
        <v>16</v>
      </c>
      <c r="E13" s="20">
        <v>17.5</v>
      </c>
      <c r="F13" s="21">
        <v>20.5</v>
      </c>
      <c r="G13" s="22">
        <v>26</v>
      </c>
      <c r="H13" s="23">
        <v>29.5</v>
      </c>
      <c r="I13" s="24">
        <v>32</v>
      </c>
      <c r="J13" s="25">
        <v>32</v>
      </c>
      <c r="K13" s="23">
        <v>22.5</v>
      </c>
      <c r="L13" s="26">
        <v>19</v>
      </c>
      <c r="M13" s="27">
        <v>16</v>
      </c>
      <c r="N13" s="20">
        <v>14.1</v>
      </c>
      <c r="O13" s="2" t="s">
        <v>76</v>
      </c>
    </row>
    <row r="14" spans="1:15" x14ac:dyDescent="0.25">
      <c r="A14" s="2" t="s">
        <v>74</v>
      </c>
      <c r="B14" s="18"/>
      <c r="C14" s="17">
        <v>4.5999999999999996</v>
      </c>
      <c r="D14" s="19">
        <v>4.4000000000000004</v>
      </c>
      <c r="E14" s="20">
        <v>11.1</v>
      </c>
      <c r="F14" s="21">
        <v>14.9</v>
      </c>
      <c r="G14" s="22">
        <v>17.899999999999999</v>
      </c>
      <c r="H14" s="23">
        <v>20</v>
      </c>
      <c r="I14" s="24">
        <v>21.8</v>
      </c>
      <c r="J14" s="25">
        <v>25</v>
      </c>
      <c r="K14" s="23">
        <v>20.2</v>
      </c>
      <c r="L14" s="26">
        <v>12.8</v>
      </c>
      <c r="M14" s="27">
        <v>12.8</v>
      </c>
      <c r="N14" s="20">
        <v>9</v>
      </c>
      <c r="O14" s="2" t="s">
        <v>74</v>
      </c>
    </row>
    <row r="15" spans="1:15" x14ac:dyDescent="0.25">
      <c r="A15" s="2" t="s">
        <v>75</v>
      </c>
      <c r="B15" s="18">
        <v>37.799999999999997</v>
      </c>
      <c r="C15" s="17">
        <v>15</v>
      </c>
      <c r="D15" s="19">
        <v>19.899999999999999</v>
      </c>
      <c r="E15" s="20">
        <v>22.9</v>
      </c>
      <c r="F15" s="21">
        <v>29.3</v>
      </c>
      <c r="G15" s="22">
        <v>32.4</v>
      </c>
      <c r="H15" s="23">
        <v>35</v>
      </c>
      <c r="I15" s="24">
        <v>37.799999999999997</v>
      </c>
      <c r="J15" s="25">
        <v>35.6</v>
      </c>
      <c r="K15" s="23">
        <v>32.799999999999997</v>
      </c>
      <c r="L15" s="26">
        <v>26.9</v>
      </c>
      <c r="M15" s="27">
        <v>18.8</v>
      </c>
      <c r="N15" s="20">
        <v>16.100000000000001</v>
      </c>
      <c r="O15" s="2" t="s">
        <v>75</v>
      </c>
    </row>
    <row r="16" spans="1:15" x14ac:dyDescent="0.25">
      <c r="A16" s="15"/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x14ac:dyDescent="0.25">
      <c r="A17" s="3" t="s">
        <v>24</v>
      </c>
      <c r="B17" s="4">
        <f>INT(SUM(C17:N17)*100/12)/100</f>
        <v>11.21</v>
      </c>
      <c r="C17" s="5">
        <f t="shared" ref="C17:N17" si="2">(C3+C10)/2</f>
        <v>5.6349999999999998</v>
      </c>
      <c r="D17" s="6">
        <f t="shared" si="2"/>
        <v>7.835</v>
      </c>
      <c r="E17" s="7">
        <f t="shared" si="2"/>
        <v>7.9350000000000005</v>
      </c>
      <c r="F17" s="8">
        <f t="shared" si="2"/>
        <v>9.8849999999999998</v>
      </c>
      <c r="G17" s="9">
        <f t="shared" si="2"/>
        <v>12.82</v>
      </c>
      <c r="H17" s="10">
        <f t="shared" si="2"/>
        <v>15.45</v>
      </c>
      <c r="I17" s="11">
        <f t="shared" si="2"/>
        <v>16.95</v>
      </c>
      <c r="J17" s="12">
        <f t="shared" si="2"/>
        <v>18.149999999999999</v>
      </c>
      <c r="K17" s="10">
        <f t="shared" si="2"/>
        <v>14.04</v>
      </c>
      <c r="L17" s="13">
        <f t="shared" si="2"/>
        <v>11.035</v>
      </c>
      <c r="M17" s="14">
        <f t="shared" si="2"/>
        <v>8.59</v>
      </c>
      <c r="N17" s="7">
        <f t="shared" si="2"/>
        <v>6.2149999999999999</v>
      </c>
      <c r="O17" s="3" t="s">
        <v>24</v>
      </c>
    </row>
    <row r="18" spans="1:15" x14ac:dyDescent="0.25">
      <c r="A18" s="2" t="s">
        <v>44</v>
      </c>
      <c r="B18" s="18">
        <v>10.1</v>
      </c>
      <c r="C18" s="17">
        <v>3.4</v>
      </c>
      <c r="D18" s="19">
        <v>4</v>
      </c>
      <c r="E18" s="20">
        <v>6.5</v>
      </c>
      <c r="F18" s="21">
        <v>8.8000000000000007</v>
      </c>
      <c r="G18" s="22">
        <v>12.4</v>
      </c>
      <c r="H18" s="23">
        <v>14.9</v>
      </c>
      <c r="I18" s="24">
        <v>16.899999999999999</v>
      </c>
      <c r="J18" s="25">
        <v>17</v>
      </c>
      <c r="K18" s="23">
        <v>14.9</v>
      </c>
      <c r="L18" s="26">
        <v>11.3</v>
      </c>
      <c r="M18" s="27">
        <v>6.9</v>
      </c>
      <c r="N18" s="20">
        <v>4.4000000000000004</v>
      </c>
      <c r="O18" s="2" t="s">
        <v>44</v>
      </c>
    </row>
    <row r="19" spans="1:15" x14ac:dyDescent="0.25">
      <c r="A19" s="30" t="s">
        <v>48</v>
      </c>
      <c r="B19" s="18">
        <f>B17-B18</f>
        <v>1.1100000000000012</v>
      </c>
      <c r="C19" s="17">
        <f t="shared" ref="C19:N19" si="3">C17-C18</f>
        <v>2.2349999999999999</v>
      </c>
      <c r="D19" s="19">
        <f t="shared" si="3"/>
        <v>3.835</v>
      </c>
      <c r="E19" s="20">
        <f t="shared" si="3"/>
        <v>1.4350000000000005</v>
      </c>
      <c r="F19" s="21">
        <f t="shared" si="3"/>
        <v>1.0849999999999991</v>
      </c>
      <c r="G19" s="22">
        <f t="shared" si="3"/>
        <v>0.41999999999999993</v>
      </c>
      <c r="H19" s="23">
        <f t="shared" si="3"/>
        <v>0.54999999999999893</v>
      </c>
      <c r="I19" s="24">
        <f t="shared" si="3"/>
        <v>5.0000000000000711E-2</v>
      </c>
      <c r="J19" s="25">
        <f t="shared" si="3"/>
        <v>1.1499999999999986</v>
      </c>
      <c r="K19" s="23">
        <f t="shared" si="3"/>
        <v>-0.86000000000000121</v>
      </c>
      <c r="L19" s="26">
        <f t="shared" si="3"/>
        <v>-0.26500000000000057</v>
      </c>
      <c r="M19" s="27">
        <f t="shared" si="3"/>
        <v>1.6899999999999995</v>
      </c>
      <c r="N19" s="20">
        <f t="shared" si="3"/>
        <v>1.8149999999999995</v>
      </c>
      <c r="O19" s="30" t="s">
        <v>48</v>
      </c>
    </row>
    <row r="20" spans="1:15" x14ac:dyDescent="0.25">
      <c r="A20" s="30" t="s">
        <v>77</v>
      </c>
      <c r="B20" s="18"/>
      <c r="C20" s="17">
        <v>7.3</v>
      </c>
      <c r="D20" s="19">
        <v>8.6</v>
      </c>
      <c r="E20" s="20">
        <v>9.9</v>
      </c>
      <c r="F20" s="21">
        <v>11.8</v>
      </c>
      <c r="G20" s="22">
        <v>15.1</v>
      </c>
      <c r="H20" s="23">
        <v>17.8</v>
      </c>
      <c r="I20" s="24">
        <v>20.100000000000001</v>
      </c>
      <c r="J20" s="25">
        <v>21.1</v>
      </c>
      <c r="K20" s="23">
        <v>18.600000000000001</v>
      </c>
      <c r="L20" s="26">
        <v>15</v>
      </c>
      <c r="M20" s="27">
        <v>11.2</v>
      </c>
      <c r="N20" s="20">
        <v>8</v>
      </c>
      <c r="O20" s="30" t="s">
        <v>77</v>
      </c>
    </row>
    <row r="21" spans="1:15" x14ac:dyDescent="0.25">
      <c r="A21" s="30" t="s">
        <v>78</v>
      </c>
      <c r="B21" s="18"/>
      <c r="C21" s="17">
        <v>-3.1</v>
      </c>
      <c r="D21" s="19">
        <v>-3.6</v>
      </c>
      <c r="E21" s="20">
        <v>3.4</v>
      </c>
      <c r="F21" s="21">
        <v>6.3</v>
      </c>
      <c r="G21" s="22">
        <v>9.6999999999999993</v>
      </c>
      <c r="H21" s="23">
        <v>12.5</v>
      </c>
      <c r="I21" s="24">
        <v>14.9</v>
      </c>
      <c r="J21" s="25">
        <v>14.9</v>
      </c>
      <c r="K21" s="23">
        <v>11.9</v>
      </c>
      <c r="L21" s="26">
        <v>7.6</v>
      </c>
      <c r="M21" s="27">
        <v>3.7</v>
      </c>
      <c r="N21" s="20">
        <v>0</v>
      </c>
      <c r="O21" s="30" t="s">
        <v>78</v>
      </c>
    </row>
    <row r="22" spans="1:15" x14ac:dyDescent="0.25">
      <c r="A22" s="15"/>
      <c r="B22" s="1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x14ac:dyDescent="0.25">
      <c r="A23" s="3" t="s">
        <v>49</v>
      </c>
      <c r="B23" s="4">
        <f>SUM(C23:N23)</f>
        <v>34</v>
      </c>
      <c r="C23" s="5">
        <v>11</v>
      </c>
      <c r="D23" s="6">
        <v>6</v>
      </c>
      <c r="E23" s="7">
        <v>7</v>
      </c>
      <c r="F23" s="8">
        <v>2</v>
      </c>
      <c r="G23" s="9">
        <v>0</v>
      </c>
      <c r="H23" s="10">
        <v>0</v>
      </c>
      <c r="I23" s="11">
        <v>0</v>
      </c>
      <c r="J23" s="12">
        <v>0</v>
      </c>
      <c r="K23" s="10">
        <v>0</v>
      </c>
      <c r="L23" s="13">
        <v>1</v>
      </c>
      <c r="M23" s="14">
        <v>0</v>
      </c>
      <c r="N23" s="7">
        <v>7</v>
      </c>
      <c r="O23" s="3" t="s">
        <v>49</v>
      </c>
    </row>
    <row r="24" spans="1:15" x14ac:dyDescent="0.25">
      <c r="A24" s="2" t="s">
        <v>50</v>
      </c>
      <c r="B24" s="18">
        <f>SUM(C24:N24)</f>
        <v>49</v>
      </c>
      <c r="C24" s="17">
        <v>12</v>
      </c>
      <c r="D24" s="19">
        <v>11</v>
      </c>
      <c r="E24" s="20">
        <v>7</v>
      </c>
      <c r="F24" s="21">
        <v>3</v>
      </c>
      <c r="G24" s="22">
        <v>0</v>
      </c>
      <c r="H24" s="23">
        <v>0</v>
      </c>
      <c r="I24" s="24">
        <v>0</v>
      </c>
      <c r="J24" s="25">
        <v>0</v>
      </c>
      <c r="K24" s="23">
        <v>0</v>
      </c>
      <c r="L24" s="26">
        <v>1</v>
      </c>
      <c r="M24" s="27">
        <v>5</v>
      </c>
      <c r="N24" s="20">
        <v>10</v>
      </c>
      <c r="O24" s="2" t="s">
        <v>50</v>
      </c>
    </row>
    <row r="25" spans="1:15" x14ac:dyDescent="0.25">
      <c r="A25" s="2" t="s">
        <v>77</v>
      </c>
      <c r="B25" s="18"/>
      <c r="C25" s="17">
        <v>28</v>
      </c>
      <c r="D25" s="19">
        <v>27</v>
      </c>
      <c r="E25" s="20">
        <v>23</v>
      </c>
      <c r="F25" s="21">
        <v>9</v>
      </c>
      <c r="G25" s="22">
        <v>2</v>
      </c>
      <c r="H25" s="23">
        <v>0</v>
      </c>
      <c r="I25" s="24">
        <v>0</v>
      </c>
      <c r="J25" s="25">
        <v>0</v>
      </c>
      <c r="K25" s="23">
        <v>0</v>
      </c>
      <c r="L25" s="26">
        <v>5</v>
      </c>
      <c r="M25" s="27">
        <v>15</v>
      </c>
      <c r="N25" s="20">
        <v>23</v>
      </c>
      <c r="O25" s="2" t="s">
        <v>77</v>
      </c>
    </row>
    <row r="26" spans="1:15" x14ac:dyDescent="0.25">
      <c r="A26" s="2" t="s">
        <v>78</v>
      </c>
      <c r="B26" s="18"/>
      <c r="C26" s="17">
        <v>0</v>
      </c>
      <c r="D26" s="19">
        <v>0</v>
      </c>
      <c r="E26" s="20">
        <v>0</v>
      </c>
      <c r="F26" s="21">
        <v>0</v>
      </c>
      <c r="G26" s="22">
        <v>0</v>
      </c>
      <c r="H26" s="23">
        <v>0</v>
      </c>
      <c r="I26" s="24">
        <v>0</v>
      </c>
      <c r="J26" s="25">
        <v>0</v>
      </c>
      <c r="K26" s="23">
        <v>0</v>
      </c>
      <c r="L26" s="26">
        <v>0</v>
      </c>
      <c r="M26" s="27">
        <v>0</v>
      </c>
      <c r="N26" s="20">
        <v>0</v>
      </c>
      <c r="O26" s="2" t="s">
        <v>78</v>
      </c>
    </row>
    <row r="27" spans="1:15" x14ac:dyDescent="0.25">
      <c r="A27" s="15"/>
      <c r="B27" s="16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x14ac:dyDescent="0.25">
      <c r="A28" s="3" t="s">
        <v>51</v>
      </c>
      <c r="B28" s="4">
        <f>SUM(C28:N28)</f>
        <v>2</v>
      </c>
      <c r="C28" s="5">
        <v>2</v>
      </c>
      <c r="D28" s="6">
        <v>0</v>
      </c>
      <c r="E28" s="7">
        <v>0</v>
      </c>
      <c r="F28" s="8">
        <v>0</v>
      </c>
      <c r="G28" s="9">
        <v>0</v>
      </c>
      <c r="H28" s="10">
        <v>0</v>
      </c>
      <c r="I28" s="11">
        <v>0</v>
      </c>
      <c r="J28" s="12">
        <v>0</v>
      </c>
      <c r="K28" s="10">
        <v>0</v>
      </c>
      <c r="L28" s="13">
        <v>0</v>
      </c>
      <c r="M28" s="14">
        <v>0</v>
      </c>
      <c r="N28" s="7">
        <v>0</v>
      </c>
      <c r="O28" s="3" t="s">
        <v>51</v>
      </c>
    </row>
    <row r="29" spans="1:15" x14ac:dyDescent="0.25">
      <c r="A29" s="2" t="s">
        <v>52</v>
      </c>
      <c r="B29" s="18">
        <f>SUM(C29:N29)</f>
        <v>7</v>
      </c>
      <c r="C29" s="17">
        <v>3</v>
      </c>
      <c r="D29" s="19">
        <v>2</v>
      </c>
      <c r="E29" s="20">
        <v>0</v>
      </c>
      <c r="F29" s="21">
        <v>0</v>
      </c>
      <c r="G29" s="22">
        <v>0</v>
      </c>
      <c r="H29" s="23">
        <v>0</v>
      </c>
      <c r="I29" s="24">
        <v>0</v>
      </c>
      <c r="J29" s="25">
        <v>0</v>
      </c>
      <c r="K29" s="23">
        <v>0</v>
      </c>
      <c r="L29" s="26">
        <v>0</v>
      </c>
      <c r="M29" s="27">
        <v>0</v>
      </c>
      <c r="N29" s="20">
        <v>2</v>
      </c>
      <c r="O29" s="2" t="s">
        <v>52</v>
      </c>
    </row>
    <row r="30" spans="1:15" x14ac:dyDescent="0.25">
      <c r="A30" s="2" t="s">
        <v>79</v>
      </c>
      <c r="B30" s="18"/>
      <c r="C30" s="17">
        <v>17</v>
      </c>
      <c r="D30" s="19">
        <v>19</v>
      </c>
      <c r="E30" s="20">
        <v>5</v>
      </c>
      <c r="F30" s="21">
        <v>0</v>
      </c>
      <c r="G30" s="22">
        <v>0</v>
      </c>
      <c r="H30" s="23">
        <v>0</v>
      </c>
      <c r="I30" s="24">
        <v>0</v>
      </c>
      <c r="J30" s="25">
        <v>0</v>
      </c>
      <c r="K30" s="23">
        <v>0</v>
      </c>
      <c r="L30" s="26">
        <v>0</v>
      </c>
      <c r="M30" s="27">
        <v>3</v>
      </c>
      <c r="N30" s="20">
        <v>9</v>
      </c>
      <c r="O30" s="2" t="s">
        <v>79</v>
      </c>
    </row>
    <row r="31" spans="1:15" x14ac:dyDescent="0.25">
      <c r="A31" s="2" t="s">
        <v>78</v>
      </c>
      <c r="B31" s="18"/>
      <c r="C31" s="17">
        <v>0</v>
      </c>
      <c r="D31" s="19">
        <v>0</v>
      </c>
      <c r="E31" s="20">
        <v>0</v>
      </c>
      <c r="F31" s="21">
        <v>0</v>
      </c>
      <c r="G31" s="22">
        <v>0</v>
      </c>
      <c r="H31" s="23">
        <v>0</v>
      </c>
      <c r="I31" s="24">
        <v>0</v>
      </c>
      <c r="J31" s="25">
        <v>0</v>
      </c>
      <c r="K31" s="23">
        <v>0</v>
      </c>
      <c r="L31" s="26">
        <v>0</v>
      </c>
      <c r="M31" s="27">
        <v>0</v>
      </c>
      <c r="N31" s="20">
        <v>0</v>
      </c>
      <c r="O31" s="2" t="s">
        <v>78</v>
      </c>
    </row>
    <row r="32" spans="1:15" x14ac:dyDescent="0.25">
      <c r="A32" s="15"/>
      <c r="B32" s="16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5">
      <c r="A33" s="3" t="s">
        <v>53</v>
      </c>
      <c r="B33" s="4">
        <f>SUM(C33:N33)</f>
        <v>0</v>
      </c>
      <c r="C33" s="5">
        <v>0</v>
      </c>
      <c r="D33" s="6">
        <v>0</v>
      </c>
      <c r="E33" s="7">
        <v>0</v>
      </c>
      <c r="F33" s="8">
        <v>0</v>
      </c>
      <c r="G33" s="9">
        <v>0</v>
      </c>
      <c r="H33" s="10">
        <v>0</v>
      </c>
      <c r="I33" s="11">
        <v>0</v>
      </c>
      <c r="J33" s="12">
        <v>0</v>
      </c>
      <c r="K33" s="10">
        <v>0</v>
      </c>
      <c r="L33" s="13">
        <v>0</v>
      </c>
      <c r="M33" s="14">
        <v>0</v>
      </c>
      <c r="N33" s="7">
        <v>0</v>
      </c>
      <c r="O33" s="3" t="s">
        <v>53</v>
      </c>
    </row>
    <row r="34" spans="1:15" x14ac:dyDescent="0.25">
      <c r="A34" s="2" t="s">
        <v>54</v>
      </c>
      <c r="B34" s="18">
        <f>SUM(C34:N34)</f>
        <v>1</v>
      </c>
      <c r="C34" s="17">
        <v>1</v>
      </c>
      <c r="D34" s="19">
        <v>0</v>
      </c>
      <c r="E34" s="20">
        <v>0</v>
      </c>
      <c r="F34" s="21">
        <v>0</v>
      </c>
      <c r="G34" s="22">
        <v>0</v>
      </c>
      <c r="H34" s="23">
        <v>0</v>
      </c>
      <c r="I34" s="24">
        <v>0</v>
      </c>
      <c r="J34" s="25">
        <v>0</v>
      </c>
      <c r="K34" s="23">
        <v>0</v>
      </c>
      <c r="L34" s="26">
        <v>0</v>
      </c>
      <c r="M34" s="27">
        <v>0</v>
      </c>
      <c r="N34" s="20">
        <v>0</v>
      </c>
      <c r="O34" s="2" t="s">
        <v>54</v>
      </c>
    </row>
    <row r="35" spans="1:15" x14ac:dyDescent="0.25">
      <c r="A35" s="15"/>
      <c r="B35" s="16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5">
      <c r="A36" s="3" t="s">
        <v>55</v>
      </c>
      <c r="B36" s="4">
        <f>SUM(C36:N36)</f>
        <v>1</v>
      </c>
      <c r="C36" s="5">
        <v>1</v>
      </c>
      <c r="D36" s="6">
        <v>0</v>
      </c>
      <c r="E36" s="7">
        <v>0</v>
      </c>
      <c r="F36" s="8">
        <v>0</v>
      </c>
      <c r="G36" s="9">
        <v>0</v>
      </c>
      <c r="H36" s="10">
        <v>0</v>
      </c>
      <c r="I36" s="11">
        <v>0</v>
      </c>
      <c r="J36" s="12">
        <v>0</v>
      </c>
      <c r="K36" s="10">
        <v>0</v>
      </c>
      <c r="L36" s="13">
        <v>0</v>
      </c>
      <c r="M36" s="14">
        <v>0</v>
      </c>
      <c r="N36" s="7">
        <v>0</v>
      </c>
      <c r="O36" s="3" t="s">
        <v>55</v>
      </c>
    </row>
    <row r="37" spans="1:15" x14ac:dyDescent="0.25">
      <c r="A37" s="2" t="s">
        <v>56</v>
      </c>
      <c r="B37" s="18">
        <f>SUM(C37:N37)</f>
        <v>7</v>
      </c>
      <c r="C37" s="17">
        <v>3</v>
      </c>
      <c r="D37" s="19">
        <v>2</v>
      </c>
      <c r="E37" s="20">
        <v>0</v>
      </c>
      <c r="F37" s="21">
        <v>0</v>
      </c>
      <c r="G37" s="22">
        <v>0</v>
      </c>
      <c r="H37" s="23">
        <v>0</v>
      </c>
      <c r="I37" s="24">
        <v>0</v>
      </c>
      <c r="J37" s="25">
        <v>0</v>
      </c>
      <c r="K37" s="23">
        <v>0</v>
      </c>
      <c r="L37" s="37">
        <v>0</v>
      </c>
      <c r="M37" s="27">
        <v>0</v>
      </c>
      <c r="N37" s="20">
        <v>2</v>
      </c>
      <c r="O37" s="2" t="s">
        <v>56</v>
      </c>
    </row>
    <row r="38" spans="1:15" x14ac:dyDescent="0.25">
      <c r="A38" s="2" t="s">
        <v>77</v>
      </c>
      <c r="B38" s="18"/>
      <c r="C38" s="17">
        <v>16</v>
      </c>
      <c r="D38" s="19">
        <v>14</v>
      </c>
      <c r="E38" s="20">
        <v>4</v>
      </c>
      <c r="F38" s="21">
        <v>0</v>
      </c>
      <c r="G38" s="22">
        <v>0</v>
      </c>
      <c r="H38" s="23">
        <v>0</v>
      </c>
      <c r="I38" s="24">
        <v>0</v>
      </c>
      <c r="J38" s="25">
        <v>0</v>
      </c>
      <c r="K38" s="23">
        <v>0</v>
      </c>
      <c r="L38" s="26">
        <v>0</v>
      </c>
      <c r="M38" s="27">
        <v>3</v>
      </c>
      <c r="N38" s="20">
        <v>10</v>
      </c>
      <c r="O38" s="2" t="s">
        <v>77</v>
      </c>
    </row>
    <row r="39" spans="1:15" x14ac:dyDescent="0.25">
      <c r="A39" s="2" t="s">
        <v>78</v>
      </c>
      <c r="B39" s="18"/>
      <c r="C39" s="17">
        <v>0</v>
      </c>
      <c r="D39" s="19">
        <v>0</v>
      </c>
      <c r="E39" s="20">
        <v>0</v>
      </c>
      <c r="F39" s="21">
        <v>0</v>
      </c>
      <c r="G39" s="22">
        <v>0</v>
      </c>
      <c r="H39" s="23">
        <v>0</v>
      </c>
      <c r="I39" s="24">
        <v>0</v>
      </c>
      <c r="J39" s="25">
        <v>0</v>
      </c>
      <c r="K39" s="23">
        <v>0</v>
      </c>
      <c r="L39" s="26">
        <v>0</v>
      </c>
      <c r="M39" s="27">
        <v>0</v>
      </c>
      <c r="N39" s="20">
        <v>0</v>
      </c>
      <c r="O39" s="2" t="s">
        <v>78</v>
      </c>
    </row>
    <row r="40" spans="1:15" x14ac:dyDescent="0.25">
      <c r="A40" s="15"/>
      <c r="B40" s="1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25">
      <c r="A41" s="3" t="s">
        <v>57</v>
      </c>
      <c r="B41" s="4">
        <f>SUM(C41:N41)</f>
        <v>21</v>
      </c>
      <c r="C41" s="5">
        <v>0</v>
      </c>
      <c r="D41" s="6">
        <v>0</v>
      </c>
      <c r="E41" s="7">
        <v>0</v>
      </c>
      <c r="F41" s="8">
        <v>0</v>
      </c>
      <c r="G41" s="9">
        <v>2</v>
      </c>
      <c r="H41" s="10">
        <v>3</v>
      </c>
      <c r="I41" s="11">
        <v>7</v>
      </c>
      <c r="J41" s="12">
        <v>9</v>
      </c>
      <c r="K41" s="10">
        <v>0</v>
      </c>
      <c r="L41" s="13">
        <v>0</v>
      </c>
      <c r="M41" s="14">
        <v>0</v>
      </c>
      <c r="N41" s="7">
        <v>0</v>
      </c>
      <c r="O41" s="3" t="s">
        <v>57</v>
      </c>
    </row>
    <row r="42" spans="1:15" x14ac:dyDescent="0.25">
      <c r="A42" s="2" t="s">
        <v>58</v>
      </c>
      <c r="B42" s="18">
        <f>SUM(C42:N42)</f>
        <v>18</v>
      </c>
      <c r="C42" s="17">
        <v>0</v>
      </c>
      <c r="D42" s="19">
        <v>0</v>
      </c>
      <c r="E42" s="20">
        <v>0</v>
      </c>
      <c r="F42" s="21">
        <v>0</v>
      </c>
      <c r="G42" s="22">
        <v>1</v>
      </c>
      <c r="H42" s="23">
        <v>3</v>
      </c>
      <c r="I42" s="24">
        <v>6</v>
      </c>
      <c r="J42" s="25">
        <v>6</v>
      </c>
      <c r="K42" s="23">
        <v>2</v>
      </c>
      <c r="L42" s="26">
        <v>0</v>
      </c>
      <c r="M42" s="27">
        <v>0</v>
      </c>
      <c r="N42" s="20">
        <v>0</v>
      </c>
      <c r="O42" s="2" t="s">
        <v>58</v>
      </c>
    </row>
    <row r="43" spans="1:15" x14ac:dyDescent="0.25">
      <c r="A43" s="2" t="s">
        <v>77</v>
      </c>
      <c r="B43" s="18"/>
      <c r="C43" s="17">
        <v>0</v>
      </c>
      <c r="D43" s="19">
        <v>0</v>
      </c>
      <c r="E43" s="20">
        <v>0</v>
      </c>
      <c r="F43" s="21">
        <v>3</v>
      </c>
      <c r="G43" s="22">
        <v>8</v>
      </c>
      <c r="H43" s="23">
        <v>12</v>
      </c>
      <c r="I43" s="24">
        <v>18</v>
      </c>
      <c r="J43" s="25">
        <v>26</v>
      </c>
      <c r="K43" s="23">
        <v>13</v>
      </c>
      <c r="L43" s="26">
        <v>4</v>
      </c>
      <c r="M43" s="27">
        <v>0</v>
      </c>
      <c r="N43" s="20">
        <v>0</v>
      </c>
      <c r="O43" s="2" t="s">
        <v>77</v>
      </c>
    </row>
    <row r="44" spans="1:15" x14ac:dyDescent="0.25">
      <c r="A44" s="2" t="s">
        <v>78</v>
      </c>
      <c r="B44" s="18"/>
      <c r="C44" s="17">
        <v>0</v>
      </c>
      <c r="D44" s="19">
        <v>0</v>
      </c>
      <c r="E44" s="20">
        <v>0</v>
      </c>
      <c r="F44" s="21">
        <v>0</v>
      </c>
      <c r="G44" s="22">
        <v>0</v>
      </c>
      <c r="H44" s="23">
        <v>0</v>
      </c>
      <c r="I44" s="24">
        <v>0</v>
      </c>
      <c r="J44" s="25">
        <v>1</v>
      </c>
      <c r="K44" s="23">
        <v>0</v>
      </c>
      <c r="L44" s="26">
        <v>0</v>
      </c>
      <c r="M44" s="27">
        <v>0</v>
      </c>
      <c r="N44" s="20">
        <v>0</v>
      </c>
      <c r="O44" s="2" t="s">
        <v>78</v>
      </c>
    </row>
    <row r="45" spans="1:15" x14ac:dyDescent="0.25">
      <c r="A45" s="15"/>
      <c r="B45" s="16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5">
      <c r="A46" s="3" t="s">
        <v>59</v>
      </c>
      <c r="B46" s="4">
        <f>SUM(C46:N46)</f>
        <v>5</v>
      </c>
      <c r="C46" s="5">
        <v>0</v>
      </c>
      <c r="D46" s="6">
        <v>0</v>
      </c>
      <c r="E46" s="7">
        <v>0</v>
      </c>
      <c r="F46" s="8">
        <v>0</v>
      </c>
      <c r="G46" s="9">
        <v>0</v>
      </c>
      <c r="H46" s="10">
        <v>0</v>
      </c>
      <c r="I46" s="11">
        <v>2</v>
      </c>
      <c r="J46" s="12">
        <v>3</v>
      </c>
      <c r="K46" s="10">
        <v>0</v>
      </c>
      <c r="L46" s="13">
        <v>0</v>
      </c>
      <c r="M46" s="14">
        <v>0</v>
      </c>
      <c r="N46" s="7">
        <v>0</v>
      </c>
      <c r="O46" s="3" t="s">
        <v>59</v>
      </c>
    </row>
    <row r="47" spans="1:15" x14ac:dyDescent="0.25">
      <c r="A47" s="2" t="s">
        <v>58</v>
      </c>
      <c r="B47" s="18">
        <f>SUM(C47:N47)</f>
        <v>3</v>
      </c>
      <c r="C47" s="17">
        <v>0</v>
      </c>
      <c r="D47" s="19">
        <v>0</v>
      </c>
      <c r="E47" s="20">
        <v>0</v>
      </c>
      <c r="F47" s="21">
        <v>0</v>
      </c>
      <c r="G47" s="22">
        <v>0</v>
      </c>
      <c r="H47" s="23">
        <v>1</v>
      </c>
      <c r="I47" s="24">
        <v>1</v>
      </c>
      <c r="J47" s="25">
        <v>1</v>
      </c>
      <c r="K47" s="23">
        <v>0</v>
      </c>
      <c r="L47" s="26">
        <v>0</v>
      </c>
      <c r="M47" s="27">
        <v>0</v>
      </c>
      <c r="N47" s="20">
        <v>0</v>
      </c>
      <c r="O47" s="2" t="s">
        <v>58</v>
      </c>
    </row>
    <row r="48" spans="1:15" x14ac:dyDescent="0.25">
      <c r="A48" s="2" t="s">
        <v>77</v>
      </c>
      <c r="B48" s="18"/>
      <c r="C48" s="17">
        <v>0</v>
      </c>
      <c r="D48" s="19">
        <v>0</v>
      </c>
      <c r="E48" s="20">
        <v>0</v>
      </c>
      <c r="F48" s="21">
        <v>0</v>
      </c>
      <c r="G48" s="22">
        <v>4</v>
      </c>
      <c r="H48" s="23">
        <v>7</v>
      </c>
      <c r="I48" s="24">
        <v>6</v>
      </c>
      <c r="J48" s="25">
        <v>9</v>
      </c>
      <c r="K48" s="23">
        <v>3</v>
      </c>
      <c r="L48" s="26">
        <v>0</v>
      </c>
      <c r="M48" s="27">
        <v>0</v>
      </c>
      <c r="N48" s="20">
        <v>0</v>
      </c>
      <c r="O48" s="2" t="s">
        <v>77</v>
      </c>
    </row>
    <row r="49" spans="1:15" x14ac:dyDescent="0.25">
      <c r="A49" s="2" t="s">
        <v>78</v>
      </c>
      <c r="B49" s="18"/>
      <c r="C49" s="17">
        <v>0</v>
      </c>
      <c r="D49" s="19">
        <v>0</v>
      </c>
      <c r="E49" s="20">
        <v>0</v>
      </c>
      <c r="F49" s="21">
        <v>0</v>
      </c>
      <c r="G49" s="22">
        <v>0</v>
      </c>
      <c r="H49" s="23">
        <v>0</v>
      </c>
      <c r="I49" s="24">
        <v>0</v>
      </c>
      <c r="J49" s="25">
        <v>0</v>
      </c>
      <c r="K49" s="23">
        <v>0</v>
      </c>
      <c r="L49" s="26">
        <v>0</v>
      </c>
      <c r="M49" s="27">
        <v>0</v>
      </c>
      <c r="N49" s="20">
        <v>0</v>
      </c>
      <c r="O49" s="2" t="s">
        <v>78</v>
      </c>
    </row>
    <row r="50" spans="1:15" x14ac:dyDescent="0.25">
      <c r="A50" s="15"/>
      <c r="B50" s="16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x14ac:dyDescent="0.25">
      <c r="A51" s="3" t="s">
        <v>26</v>
      </c>
      <c r="B51" s="4">
        <f>SUM(C51:N51)</f>
        <v>1149</v>
      </c>
      <c r="C51" s="5">
        <v>62</v>
      </c>
      <c r="D51" s="6">
        <v>135.5</v>
      </c>
      <c r="E51" s="7">
        <v>75.5</v>
      </c>
      <c r="F51" s="8">
        <v>26</v>
      </c>
      <c r="G51" s="9">
        <v>82.5</v>
      </c>
      <c r="H51" s="10">
        <v>65.5</v>
      </c>
      <c r="I51" s="11">
        <v>105.5</v>
      </c>
      <c r="J51" s="12">
        <v>164.5</v>
      </c>
      <c r="K51" s="10">
        <v>57</v>
      </c>
      <c r="L51" s="13">
        <v>69.5</v>
      </c>
      <c r="M51" s="14">
        <v>175</v>
      </c>
      <c r="N51" s="7">
        <v>130.5</v>
      </c>
      <c r="O51" s="3" t="s">
        <v>26</v>
      </c>
    </row>
    <row r="52" spans="1:15" x14ac:dyDescent="0.25">
      <c r="A52" s="2" t="s">
        <v>45</v>
      </c>
      <c r="B52" s="18">
        <v>747</v>
      </c>
      <c r="C52" s="17">
        <v>60</v>
      </c>
      <c r="D52" s="19">
        <v>49</v>
      </c>
      <c r="E52" s="20">
        <v>51</v>
      </c>
      <c r="F52" s="21">
        <v>50.6</v>
      </c>
      <c r="G52" s="22">
        <v>55.2</v>
      </c>
      <c r="H52" s="23">
        <v>64.5</v>
      </c>
      <c r="I52" s="24">
        <v>55.1</v>
      </c>
      <c r="J52" s="25">
        <v>66.900000000000006</v>
      </c>
      <c r="K52" s="23">
        <v>75</v>
      </c>
      <c r="L52" s="26">
        <v>71.3</v>
      </c>
      <c r="M52" s="27">
        <v>77.2</v>
      </c>
      <c r="N52" s="20">
        <v>73.7</v>
      </c>
      <c r="O52" s="2" t="s">
        <v>45</v>
      </c>
    </row>
    <row r="53" spans="1:15" x14ac:dyDescent="0.25">
      <c r="A53" s="2" t="s">
        <v>28</v>
      </c>
      <c r="B53" s="18">
        <f>INT((B51/B52)*10000)/100</f>
        <v>153.81</v>
      </c>
      <c r="C53" s="17">
        <f t="shared" ref="C53:N53" si="4">INT((C51-C52)*10000/C52)/100</f>
        <v>3.33</v>
      </c>
      <c r="D53" s="19">
        <f t="shared" si="4"/>
        <v>176.53</v>
      </c>
      <c r="E53" s="20">
        <f t="shared" si="4"/>
        <v>48.03</v>
      </c>
      <c r="F53" s="21">
        <f t="shared" si="4"/>
        <v>-48.62</v>
      </c>
      <c r="G53" s="22">
        <f t="shared" si="4"/>
        <v>49.45</v>
      </c>
      <c r="H53" s="23">
        <f t="shared" si="4"/>
        <v>1.55</v>
      </c>
      <c r="I53" s="24">
        <f t="shared" si="4"/>
        <v>91.47</v>
      </c>
      <c r="J53" s="25">
        <f t="shared" si="4"/>
        <v>145.88</v>
      </c>
      <c r="K53" s="23">
        <f t="shared" si="4"/>
        <v>-24</v>
      </c>
      <c r="L53" s="26">
        <f t="shared" si="4"/>
        <v>-2.5299999999999998</v>
      </c>
      <c r="M53" s="27">
        <f t="shared" si="4"/>
        <v>126.68</v>
      </c>
      <c r="N53" s="20">
        <f t="shared" si="4"/>
        <v>77.06</v>
      </c>
      <c r="O53" s="2" t="s">
        <v>28</v>
      </c>
    </row>
    <row r="54" spans="1:15" x14ac:dyDescent="0.25">
      <c r="A54" s="2" t="s">
        <v>77</v>
      </c>
      <c r="B54" s="18"/>
      <c r="C54" s="17">
        <v>145</v>
      </c>
      <c r="D54" s="6">
        <v>135.5</v>
      </c>
      <c r="E54" s="20">
        <v>185</v>
      </c>
      <c r="F54" s="21">
        <v>148</v>
      </c>
      <c r="G54" s="22">
        <v>114</v>
      </c>
      <c r="H54" s="23">
        <v>141</v>
      </c>
      <c r="I54" s="24">
        <v>146</v>
      </c>
      <c r="J54" s="12">
        <v>164.5</v>
      </c>
      <c r="K54" s="23">
        <v>171</v>
      </c>
      <c r="L54" s="26">
        <v>216</v>
      </c>
      <c r="M54" s="14">
        <v>175</v>
      </c>
      <c r="N54" s="20">
        <v>204</v>
      </c>
      <c r="O54" s="2" t="s">
        <v>77</v>
      </c>
    </row>
    <row r="55" spans="1:15" x14ac:dyDescent="0.25">
      <c r="A55" s="2" t="s">
        <v>78</v>
      </c>
      <c r="B55" s="18"/>
      <c r="C55" s="17">
        <v>3</v>
      </c>
      <c r="D55" s="19">
        <v>2</v>
      </c>
      <c r="E55" s="20">
        <v>3</v>
      </c>
      <c r="F55" s="21">
        <v>11</v>
      </c>
      <c r="G55" s="22">
        <v>9</v>
      </c>
      <c r="H55" s="23">
        <v>3</v>
      </c>
      <c r="I55" s="24">
        <v>10</v>
      </c>
      <c r="J55" s="25">
        <v>14</v>
      </c>
      <c r="K55" s="23">
        <v>2</v>
      </c>
      <c r="L55" s="26">
        <v>5</v>
      </c>
      <c r="M55" s="27">
        <v>8</v>
      </c>
      <c r="N55" s="20">
        <v>9</v>
      </c>
      <c r="O55" s="2" t="s">
        <v>78</v>
      </c>
    </row>
    <row r="56" spans="1:15" x14ac:dyDescent="0.25">
      <c r="A56" s="15"/>
      <c r="B56" s="16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:15" x14ac:dyDescent="0.25">
      <c r="A57" s="3" t="s">
        <v>29</v>
      </c>
      <c r="B57" s="4">
        <f>SUM(C57:N57)</f>
        <v>1603</v>
      </c>
      <c r="C57" s="5">
        <v>80</v>
      </c>
      <c r="D57" s="6">
        <v>78</v>
      </c>
      <c r="E57" s="7">
        <v>144</v>
      </c>
      <c r="F57" s="8">
        <v>192</v>
      </c>
      <c r="G57" s="9">
        <v>164</v>
      </c>
      <c r="H57" s="10">
        <v>206</v>
      </c>
      <c r="I57" s="11">
        <v>182</v>
      </c>
      <c r="J57" s="12">
        <v>182</v>
      </c>
      <c r="K57" s="10">
        <v>179</v>
      </c>
      <c r="L57" s="13">
        <v>108</v>
      </c>
      <c r="M57" s="14">
        <v>63</v>
      </c>
      <c r="N57" s="7">
        <v>25</v>
      </c>
      <c r="O57" s="3" t="s">
        <v>29</v>
      </c>
    </row>
    <row r="58" spans="1:15" x14ac:dyDescent="0.25">
      <c r="A58" s="2" t="s">
        <v>46</v>
      </c>
      <c r="B58" s="18">
        <v>1634</v>
      </c>
      <c r="C58" s="17">
        <v>49</v>
      </c>
      <c r="D58" s="19">
        <v>78</v>
      </c>
      <c r="E58" s="20">
        <v>111</v>
      </c>
      <c r="F58" s="21">
        <v>162</v>
      </c>
      <c r="G58" s="22">
        <v>199</v>
      </c>
      <c r="H58" s="23">
        <v>206</v>
      </c>
      <c r="I58" s="24">
        <v>213</v>
      </c>
      <c r="J58" s="25">
        <v>213</v>
      </c>
      <c r="K58" s="23">
        <v>151</v>
      </c>
      <c r="L58" s="26">
        <v>116</v>
      </c>
      <c r="M58" s="27">
        <v>74</v>
      </c>
      <c r="N58" s="20">
        <v>48</v>
      </c>
      <c r="O58" s="2" t="s">
        <v>46</v>
      </c>
    </row>
    <row r="59" spans="1:15" x14ac:dyDescent="0.25">
      <c r="A59" s="2" t="s">
        <v>28</v>
      </c>
      <c r="B59" s="18">
        <f>INT((B57/B58)*10000)/100</f>
        <v>98.1</v>
      </c>
      <c r="C59" s="17">
        <f t="shared" ref="C59:N59" si="5">INT((C57-C58)*10000/C58)/100</f>
        <v>63.26</v>
      </c>
      <c r="D59" s="19">
        <f t="shared" si="5"/>
        <v>0</v>
      </c>
      <c r="E59" s="20">
        <f t="shared" si="5"/>
        <v>29.72</v>
      </c>
      <c r="F59" s="21">
        <f t="shared" si="5"/>
        <v>18.510000000000002</v>
      </c>
      <c r="G59" s="22">
        <f t="shared" si="5"/>
        <v>-17.59</v>
      </c>
      <c r="H59" s="23">
        <f t="shared" si="5"/>
        <v>0</v>
      </c>
      <c r="I59" s="24">
        <f t="shared" si="5"/>
        <v>-14.56</v>
      </c>
      <c r="J59" s="25">
        <f t="shared" si="5"/>
        <v>-14.56</v>
      </c>
      <c r="K59" s="23">
        <f t="shared" si="5"/>
        <v>18.54</v>
      </c>
      <c r="L59" s="26">
        <f t="shared" si="5"/>
        <v>-6.9</v>
      </c>
      <c r="M59" s="27">
        <f t="shared" si="5"/>
        <v>-14.87</v>
      </c>
      <c r="N59" s="20">
        <f t="shared" si="5"/>
        <v>-47.92</v>
      </c>
      <c r="O59" s="2" t="s">
        <v>28</v>
      </c>
    </row>
    <row r="60" spans="1:15" x14ac:dyDescent="0.25">
      <c r="A60" s="2" t="s">
        <v>77</v>
      </c>
      <c r="B60" s="18"/>
      <c r="C60" s="17">
        <v>93</v>
      </c>
      <c r="D60" s="19">
        <v>146</v>
      </c>
      <c r="E60" s="20">
        <v>183</v>
      </c>
      <c r="F60" s="21">
        <v>234</v>
      </c>
      <c r="G60" s="22">
        <v>325</v>
      </c>
      <c r="H60" s="23">
        <v>292</v>
      </c>
      <c r="I60" s="24">
        <v>310</v>
      </c>
      <c r="J60" s="25">
        <v>284</v>
      </c>
      <c r="K60" s="23">
        <v>238</v>
      </c>
      <c r="L60" s="26">
        <v>179</v>
      </c>
      <c r="M60" s="27">
        <v>145</v>
      </c>
      <c r="N60" s="20">
        <v>80</v>
      </c>
      <c r="O60" s="2" t="s">
        <v>77</v>
      </c>
    </row>
    <row r="61" spans="1:15" x14ac:dyDescent="0.25">
      <c r="A61" s="2" t="s">
        <v>78</v>
      </c>
      <c r="B61" s="18"/>
      <c r="C61" s="17">
        <v>32</v>
      </c>
      <c r="D61" s="19">
        <v>35</v>
      </c>
      <c r="E61" s="20">
        <v>54</v>
      </c>
      <c r="F61" s="21">
        <v>100</v>
      </c>
      <c r="G61" s="22">
        <v>104</v>
      </c>
      <c r="H61" s="23">
        <v>133</v>
      </c>
      <c r="I61" s="24">
        <v>141</v>
      </c>
      <c r="J61" s="25">
        <v>127</v>
      </c>
      <c r="K61" s="23">
        <v>81</v>
      </c>
      <c r="L61" s="26">
        <v>52</v>
      </c>
      <c r="M61" s="27">
        <v>48</v>
      </c>
      <c r="N61" s="20">
        <v>17</v>
      </c>
      <c r="O61" s="2" t="s">
        <v>78</v>
      </c>
    </row>
    <row r="62" spans="1:15" x14ac:dyDescent="0.25">
      <c r="A62" s="15"/>
      <c r="B62" s="16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1:15" x14ac:dyDescent="0.25">
      <c r="A63" s="3" t="s">
        <v>60</v>
      </c>
      <c r="B63" s="4">
        <f>SUM(C63:N63)</f>
        <v>174</v>
      </c>
      <c r="C63" s="5">
        <v>13</v>
      </c>
      <c r="D63" s="6">
        <v>21</v>
      </c>
      <c r="E63" s="7">
        <v>10</v>
      </c>
      <c r="F63" s="8">
        <v>6</v>
      </c>
      <c r="G63" s="9">
        <v>21</v>
      </c>
      <c r="H63" s="10">
        <v>12</v>
      </c>
      <c r="I63" s="11">
        <v>12</v>
      </c>
      <c r="J63" s="12">
        <v>16</v>
      </c>
      <c r="K63" s="10">
        <v>8</v>
      </c>
      <c r="L63" s="13">
        <v>18</v>
      </c>
      <c r="M63" s="14">
        <v>18</v>
      </c>
      <c r="N63" s="7">
        <v>19</v>
      </c>
      <c r="O63" s="3" t="s">
        <v>60</v>
      </c>
    </row>
    <row r="64" spans="1:15" x14ac:dyDescent="0.25">
      <c r="A64" s="2" t="s">
        <v>62</v>
      </c>
      <c r="B64" s="18">
        <f>SUM(C64:N64)</f>
        <v>126</v>
      </c>
      <c r="C64" s="17">
        <v>11</v>
      </c>
      <c r="D64" s="19">
        <v>10</v>
      </c>
      <c r="E64" s="20">
        <v>10</v>
      </c>
      <c r="F64" s="21">
        <v>11</v>
      </c>
      <c r="G64" s="22">
        <v>10</v>
      </c>
      <c r="H64" s="23">
        <v>10</v>
      </c>
      <c r="I64" s="24">
        <v>9</v>
      </c>
      <c r="J64" s="25">
        <v>10</v>
      </c>
      <c r="K64" s="23">
        <v>11</v>
      </c>
      <c r="L64" s="26">
        <v>10</v>
      </c>
      <c r="M64" s="27">
        <v>12</v>
      </c>
      <c r="N64" s="20">
        <v>12</v>
      </c>
      <c r="O64" s="2" t="s">
        <v>62</v>
      </c>
    </row>
    <row r="65" spans="1:15" x14ac:dyDescent="0.25">
      <c r="A65" s="2" t="s">
        <v>77</v>
      </c>
      <c r="B65" s="18"/>
      <c r="C65" s="17">
        <v>24</v>
      </c>
      <c r="D65" s="19">
        <v>21</v>
      </c>
      <c r="E65" s="20">
        <v>23</v>
      </c>
      <c r="F65" s="21">
        <v>21</v>
      </c>
      <c r="G65" s="22">
        <v>19</v>
      </c>
      <c r="H65" s="23">
        <v>21</v>
      </c>
      <c r="I65" s="24">
        <v>21</v>
      </c>
      <c r="J65" s="25">
        <v>21</v>
      </c>
      <c r="K65" s="23">
        <v>22</v>
      </c>
      <c r="L65" s="26">
        <v>24</v>
      </c>
      <c r="M65" s="27">
        <v>23</v>
      </c>
      <c r="N65" s="20">
        <v>21</v>
      </c>
      <c r="O65" s="2" t="s">
        <v>77</v>
      </c>
    </row>
    <row r="66" spans="1:15" x14ac:dyDescent="0.25">
      <c r="A66" s="2" t="s">
        <v>78</v>
      </c>
      <c r="B66" s="18"/>
      <c r="C66" s="17">
        <v>1</v>
      </c>
      <c r="D66" s="19">
        <v>1</v>
      </c>
      <c r="E66" s="20">
        <v>1</v>
      </c>
      <c r="F66" s="21">
        <v>3</v>
      </c>
      <c r="G66" s="22">
        <v>2</v>
      </c>
      <c r="H66" s="23">
        <v>1</v>
      </c>
      <c r="I66" s="24">
        <v>3</v>
      </c>
      <c r="J66" s="25">
        <v>2</v>
      </c>
      <c r="K66" s="23">
        <v>1</v>
      </c>
      <c r="L66" s="26">
        <v>2</v>
      </c>
      <c r="M66" s="27">
        <v>4</v>
      </c>
      <c r="N66" s="20">
        <v>2</v>
      </c>
      <c r="O66" s="2" t="s">
        <v>78</v>
      </c>
    </row>
    <row r="67" spans="1:15" x14ac:dyDescent="0.25">
      <c r="A67" s="15"/>
      <c r="B67" s="16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1:15" x14ac:dyDescent="0.25">
      <c r="A68" s="3" t="s">
        <v>63</v>
      </c>
      <c r="B68" s="4">
        <v>65</v>
      </c>
      <c r="C68" s="5">
        <v>25</v>
      </c>
      <c r="D68" s="6">
        <v>21</v>
      </c>
      <c r="E68" s="7">
        <v>20</v>
      </c>
      <c r="F68" s="8">
        <v>8</v>
      </c>
      <c r="G68" s="9">
        <v>9</v>
      </c>
      <c r="H68" s="10">
        <v>32</v>
      </c>
      <c r="I68" s="11">
        <v>22</v>
      </c>
      <c r="J68" s="12">
        <v>65</v>
      </c>
      <c r="K68" s="10">
        <v>32</v>
      </c>
      <c r="L68" s="13">
        <v>15</v>
      </c>
      <c r="M68" s="14">
        <v>30</v>
      </c>
      <c r="N68" s="7">
        <v>20</v>
      </c>
      <c r="O68" s="3" t="s">
        <v>63</v>
      </c>
    </row>
    <row r="69" spans="1:15" x14ac:dyDescent="0.25">
      <c r="A69" s="2" t="s">
        <v>65</v>
      </c>
      <c r="B69" s="18">
        <v>101.4</v>
      </c>
      <c r="C69" s="17">
        <v>32.200000000000003</v>
      </c>
      <c r="D69" s="19">
        <v>27.4</v>
      </c>
      <c r="E69" s="20">
        <v>31.4</v>
      </c>
      <c r="F69" s="21">
        <v>37.5</v>
      </c>
      <c r="G69" s="22">
        <v>38</v>
      </c>
      <c r="H69" s="23">
        <v>68.099999999999994</v>
      </c>
      <c r="I69" s="24">
        <v>44.9</v>
      </c>
      <c r="J69" s="25">
        <v>48.4</v>
      </c>
      <c r="K69" s="23">
        <v>101.4</v>
      </c>
      <c r="L69" s="26">
        <v>38.200000000000003</v>
      </c>
      <c r="M69" s="27">
        <v>37.4</v>
      </c>
      <c r="N69" s="20">
        <v>37.6</v>
      </c>
      <c r="O69" s="2" t="s">
        <v>65</v>
      </c>
    </row>
    <row r="70" spans="1:15" x14ac:dyDescent="0.25">
      <c r="A70" s="15"/>
      <c r="B70" s="16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x14ac:dyDescent="0.25">
      <c r="A71" s="3" t="s">
        <v>66</v>
      </c>
      <c r="B71" s="4">
        <f>SUM(C71:N71)</f>
        <v>0</v>
      </c>
      <c r="C71" s="5">
        <v>0</v>
      </c>
      <c r="D71" s="6">
        <v>0</v>
      </c>
      <c r="E71" s="7">
        <v>0</v>
      </c>
      <c r="F71" s="8">
        <v>0</v>
      </c>
      <c r="G71" s="9">
        <v>0</v>
      </c>
      <c r="H71" s="10">
        <v>0</v>
      </c>
      <c r="I71" s="11">
        <v>0</v>
      </c>
      <c r="J71" s="12">
        <v>0</v>
      </c>
      <c r="K71" s="10">
        <v>0</v>
      </c>
      <c r="L71" s="13">
        <v>0</v>
      </c>
      <c r="M71" s="14">
        <v>0</v>
      </c>
      <c r="N71" s="7">
        <v>0</v>
      </c>
      <c r="O71" s="3" t="s">
        <v>66</v>
      </c>
    </row>
    <row r="72" spans="1:15" x14ac:dyDescent="0.25">
      <c r="A72" s="2" t="s">
        <v>67</v>
      </c>
      <c r="B72" s="18">
        <f>SUM(C72:N72)</f>
        <v>11</v>
      </c>
      <c r="C72" s="17">
        <v>4</v>
      </c>
      <c r="D72" s="19">
        <v>1</v>
      </c>
      <c r="E72" s="20">
        <v>2</v>
      </c>
      <c r="F72" s="21">
        <v>1</v>
      </c>
      <c r="G72" s="22">
        <v>0</v>
      </c>
      <c r="H72" s="23">
        <v>0</v>
      </c>
      <c r="I72" s="24">
        <v>0</v>
      </c>
      <c r="J72" s="25">
        <v>0</v>
      </c>
      <c r="K72" s="23">
        <v>0</v>
      </c>
      <c r="L72" s="26">
        <v>0</v>
      </c>
      <c r="M72" s="27">
        <v>1</v>
      </c>
      <c r="N72" s="20">
        <v>2</v>
      </c>
      <c r="O72" s="2" t="s">
        <v>67</v>
      </c>
    </row>
    <row r="73" spans="1:15" x14ac:dyDescent="0.25">
      <c r="A73" s="2" t="s">
        <v>77</v>
      </c>
      <c r="B73" s="18"/>
      <c r="C73" s="17">
        <v>16</v>
      </c>
      <c r="D73" s="19">
        <v>12</v>
      </c>
      <c r="E73" s="20">
        <v>7</v>
      </c>
      <c r="F73" s="21">
        <v>5</v>
      </c>
      <c r="G73" s="22">
        <v>0</v>
      </c>
      <c r="H73" s="23">
        <v>0</v>
      </c>
      <c r="I73" s="24">
        <v>0</v>
      </c>
      <c r="J73" s="25">
        <v>0</v>
      </c>
      <c r="K73" s="23">
        <v>0</v>
      </c>
      <c r="L73" s="26">
        <v>1</v>
      </c>
      <c r="M73" s="27">
        <v>5</v>
      </c>
      <c r="N73" s="20">
        <v>5</v>
      </c>
      <c r="O73" s="2" t="s">
        <v>77</v>
      </c>
    </row>
    <row r="74" spans="1:15" x14ac:dyDescent="0.25">
      <c r="A74" s="2" t="s">
        <v>78</v>
      </c>
      <c r="B74" s="18"/>
      <c r="C74" s="17">
        <v>0</v>
      </c>
      <c r="D74" s="19">
        <v>0</v>
      </c>
      <c r="E74" s="20">
        <v>0</v>
      </c>
      <c r="F74" s="21">
        <v>0</v>
      </c>
      <c r="G74" s="22">
        <v>0</v>
      </c>
      <c r="H74" s="23">
        <v>0</v>
      </c>
      <c r="I74" s="24">
        <v>0</v>
      </c>
      <c r="J74" s="25">
        <v>0</v>
      </c>
      <c r="K74" s="23">
        <v>0</v>
      </c>
      <c r="L74" s="26">
        <v>0</v>
      </c>
      <c r="M74" s="27">
        <v>0</v>
      </c>
      <c r="N74" s="20">
        <v>0</v>
      </c>
      <c r="O74" s="2" t="s">
        <v>78</v>
      </c>
    </row>
    <row r="75" spans="1:15" x14ac:dyDescent="0.25">
      <c r="A75" s="15"/>
      <c r="B75" s="16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</row>
    <row r="76" spans="1:15" x14ac:dyDescent="0.25">
      <c r="A76" s="3" t="s">
        <v>68</v>
      </c>
      <c r="B76" s="4">
        <f>SUM(C76:N76)</f>
        <v>16</v>
      </c>
      <c r="C76" s="5">
        <v>3</v>
      </c>
      <c r="D76" s="6">
        <v>0</v>
      </c>
      <c r="E76" s="7">
        <v>2</v>
      </c>
      <c r="F76" s="8">
        <v>1</v>
      </c>
      <c r="G76" s="9">
        <v>0</v>
      </c>
      <c r="H76" s="10">
        <v>0</v>
      </c>
      <c r="I76" s="11">
        <v>1</v>
      </c>
      <c r="J76" s="12">
        <v>1</v>
      </c>
      <c r="K76" s="10">
        <v>1</v>
      </c>
      <c r="L76" s="13">
        <v>0</v>
      </c>
      <c r="M76" s="14">
        <v>5</v>
      </c>
      <c r="N76" s="7">
        <v>2</v>
      </c>
      <c r="O76" s="3" t="s">
        <v>68</v>
      </c>
    </row>
    <row r="77" spans="1:15" x14ac:dyDescent="0.25">
      <c r="A77" s="2" t="s">
        <v>69</v>
      </c>
      <c r="B77" s="18">
        <f>SUM(C77:N77)</f>
        <v>57</v>
      </c>
      <c r="C77" s="17">
        <v>5</v>
      </c>
      <c r="D77" s="19">
        <v>6</v>
      </c>
      <c r="E77" s="20">
        <v>5</v>
      </c>
      <c r="F77" s="21">
        <v>4</v>
      </c>
      <c r="G77" s="22">
        <v>3</v>
      </c>
      <c r="H77" s="23">
        <v>4</v>
      </c>
      <c r="I77" s="24">
        <v>3</v>
      </c>
      <c r="J77" s="25">
        <v>4</v>
      </c>
      <c r="K77" s="23">
        <v>5</v>
      </c>
      <c r="L77" s="26">
        <v>6</v>
      </c>
      <c r="M77" s="27">
        <v>6</v>
      </c>
      <c r="N77" s="20">
        <v>6</v>
      </c>
      <c r="O77" s="2" t="s">
        <v>69</v>
      </c>
    </row>
    <row r="78" spans="1:15" x14ac:dyDescent="0.25">
      <c r="A78" s="2" t="s">
        <v>77</v>
      </c>
      <c r="B78" s="18"/>
      <c r="C78" s="17">
        <v>18</v>
      </c>
      <c r="D78" s="19">
        <v>21</v>
      </c>
      <c r="E78" s="20">
        <v>15</v>
      </c>
      <c r="F78" s="21">
        <v>9</v>
      </c>
      <c r="G78" s="22">
        <v>10</v>
      </c>
      <c r="H78" s="23">
        <v>11</v>
      </c>
      <c r="I78" s="24">
        <v>12</v>
      </c>
      <c r="J78" s="25">
        <v>16</v>
      </c>
      <c r="K78" s="23">
        <v>14</v>
      </c>
      <c r="L78" s="26">
        <v>15</v>
      </c>
      <c r="M78" s="27">
        <v>17</v>
      </c>
      <c r="N78" s="20">
        <v>22</v>
      </c>
      <c r="O78" s="2" t="s">
        <v>77</v>
      </c>
    </row>
    <row r="79" spans="1:15" x14ac:dyDescent="0.25">
      <c r="A79" s="2" t="s">
        <v>78</v>
      </c>
      <c r="B79" s="18"/>
      <c r="C79" s="17">
        <v>0</v>
      </c>
      <c r="D79" s="19">
        <v>0</v>
      </c>
      <c r="E79" s="20">
        <v>0</v>
      </c>
      <c r="F79" s="21">
        <v>0</v>
      </c>
      <c r="G79" s="22">
        <v>0</v>
      </c>
      <c r="H79" s="23">
        <v>0</v>
      </c>
      <c r="I79" s="24">
        <v>0</v>
      </c>
      <c r="J79" s="25">
        <v>0</v>
      </c>
      <c r="K79" s="23">
        <v>0</v>
      </c>
      <c r="L79" s="26">
        <v>0</v>
      </c>
      <c r="M79" s="27">
        <v>0</v>
      </c>
      <c r="N79" s="20">
        <v>0</v>
      </c>
      <c r="O79" s="2" t="s">
        <v>78</v>
      </c>
    </row>
    <row r="80" spans="1:15" x14ac:dyDescent="0.25">
      <c r="A80" s="15"/>
      <c r="B80" s="16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1:15" x14ac:dyDescent="0.25">
      <c r="A81" s="3" t="s">
        <v>70</v>
      </c>
      <c r="B81" s="4">
        <v>126</v>
      </c>
      <c r="C81" s="5">
        <v>100</v>
      </c>
      <c r="D81" s="6">
        <v>107</v>
      </c>
      <c r="E81" s="7">
        <v>86</v>
      </c>
      <c r="F81" s="8">
        <v>90</v>
      </c>
      <c r="G81" s="9">
        <v>90</v>
      </c>
      <c r="H81" s="10">
        <v>68</v>
      </c>
      <c r="I81" s="11">
        <v>64</v>
      </c>
      <c r="J81" s="12">
        <v>50</v>
      </c>
      <c r="K81" s="10">
        <v>83</v>
      </c>
      <c r="L81" s="13">
        <v>126</v>
      </c>
      <c r="M81" s="14">
        <v>86</v>
      </c>
      <c r="N81" s="7">
        <v>79</v>
      </c>
      <c r="O81" s="3" t="s">
        <v>70</v>
      </c>
    </row>
    <row r="82" spans="1:15" x14ac:dyDescent="0.25">
      <c r="A82" s="36" t="s">
        <v>71</v>
      </c>
      <c r="B82" s="18">
        <v>180</v>
      </c>
      <c r="C82" s="17">
        <v>151</v>
      </c>
      <c r="D82" s="19">
        <v>151</v>
      </c>
      <c r="E82" s="20">
        <v>126</v>
      </c>
      <c r="F82" s="21">
        <v>180</v>
      </c>
      <c r="G82" s="22">
        <v>133</v>
      </c>
      <c r="H82" s="23">
        <v>108</v>
      </c>
      <c r="I82" s="24">
        <v>97</v>
      </c>
      <c r="J82" s="25">
        <v>108</v>
      </c>
      <c r="K82" s="23">
        <v>108</v>
      </c>
      <c r="L82" s="26">
        <v>180</v>
      </c>
      <c r="M82" s="27">
        <v>122</v>
      </c>
      <c r="N82" s="20">
        <v>137</v>
      </c>
      <c r="O82" s="36" t="s">
        <v>71</v>
      </c>
    </row>
    <row r="83" spans="1:15" x14ac:dyDescent="0.25">
      <c r="A83" s="36" t="s">
        <v>80</v>
      </c>
      <c r="B83" s="18"/>
      <c r="C83" s="17">
        <v>47</v>
      </c>
      <c r="D83" s="19">
        <v>43</v>
      </c>
      <c r="E83" s="20">
        <v>54</v>
      </c>
      <c r="F83" s="21">
        <v>54</v>
      </c>
      <c r="G83" s="22">
        <v>47</v>
      </c>
      <c r="H83" s="23">
        <v>54</v>
      </c>
      <c r="I83" s="24">
        <v>47</v>
      </c>
      <c r="J83" s="25">
        <v>40</v>
      </c>
      <c r="K83" s="23">
        <v>43</v>
      </c>
      <c r="L83" s="26">
        <v>47</v>
      </c>
      <c r="M83" s="27">
        <v>50</v>
      </c>
      <c r="N83" s="20">
        <v>50</v>
      </c>
      <c r="O83" s="36" t="s">
        <v>80</v>
      </c>
    </row>
    <row r="84" spans="1:15" x14ac:dyDescent="0.25">
      <c r="A84" s="15"/>
      <c r="B84" s="16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</row>
    <row r="85" spans="1:15" x14ac:dyDescent="0.25">
      <c r="A85" s="3" t="s">
        <v>72</v>
      </c>
      <c r="B85" s="4" t="s">
        <v>1</v>
      </c>
      <c r="C85" s="5" t="s">
        <v>2</v>
      </c>
      <c r="D85" s="6" t="s">
        <v>3</v>
      </c>
      <c r="E85" s="7" t="s">
        <v>4</v>
      </c>
      <c r="F85" s="8" t="s">
        <v>5</v>
      </c>
      <c r="G85" s="9" t="s">
        <v>6</v>
      </c>
      <c r="H85" s="10" t="s">
        <v>7</v>
      </c>
      <c r="I85" s="11" t="s">
        <v>8</v>
      </c>
      <c r="J85" s="12" t="s">
        <v>9</v>
      </c>
      <c r="K85" s="10" t="s">
        <v>10</v>
      </c>
      <c r="L85" s="13" t="s">
        <v>11</v>
      </c>
      <c r="M85" s="14" t="s">
        <v>12</v>
      </c>
      <c r="N85" s="7" t="s">
        <v>13</v>
      </c>
      <c r="O85" s="3" t="s">
        <v>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1"/>
  <sheetViews>
    <sheetView topLeftCell="A103" workbookViewId="0">
      <selection activeCell="B150" sqref="B150"/>
    </sheetView>
  </sheetViews>
  <sheetFormatPr baseColWidth="10" defaultRowHeight="15" x14ac:dyDescent="0.25"/>
  <cols>
    <col min="1" max="1" width="35.5703125" customWidth="1"/>
    <col min="15" max="15" width="39.7109375" customWidth="1"/>
  </cols>
  <sheetData>
    <row r="1" spans="1:15" x14ac:dyDescent="0.25">
      <c r="A1" s="3" t="s">
        <v>81</v>
      </c>
      <c r="B1" s="4" t="s">
        <v>1</v>
      </c>
      <c r="C1" s="5" t="s">
        <v>2</v>
      </c>
      <c r="D1" s="6" t="s">
        <v>3</v>
      </c>
      <c r="E1" s="7" t="s">
        <v>4</v>
      </c>
      <c r="F1" s="8" t="s">
        <v>5</v>
      </c>
      <c r="G1" s="9" t="s">
        <v>6</v>
      </c>
      <c r="H1" s="10" t="s">
        <v>7</v>
      </c>
      <c r="I1" s="11" t="s">
        <v>8</v>
      </c>
      <c r="J1" s="12" t="s">
        <v>9</v>
      </c>
      <c r="K1" s="10" t="s">
        <v>10</v>
      </c>
      <c r="L1" s="13" t="s">
        <v>11</v>
      </c>
      <c r="M1" s="14" t="s">
        <v>12</v>
      </c>
      <c r="N1" s="7" t="s">
        <v>13</v>
      </c>
      <c r="O1" s="3" t="s">
        <v>81</v>
      </c>
    </row>
    <row r="2" spans="1:15" x14ac:dyDescent="0.25">
      <c r="A2" s="15" t="s">
        <v>82</v>
      </c>
      <c r="B2" s="16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 t="s">
        <v>82</v>
      </c>
    </row>
    <row r="3" spans="1:15" x14ac:dyDescent="0.25">
      <c r="A3" s="3" t="s">
        <v>83</v>
      </c>
      <c r="B3" s="4">
        <f>INT(SUM(C3:N3)*100/12)/100</f>
        <v>6.13</v>
      </c>
      <c r="C3" s="5">
        <v>0.34</v>
      </c>
      <c r="D3" s="6">
        <v>-0.8</v>
      </c>
      <c r="E3" s="7">
        <v>3.22</v>
      </c>
      <c r="F3" s="8">
        <v>3.61</v>
      </c>
      <c r="G3" s="9">
        <v>8.16</v>
      </c>
      <c r="H3" s="10">
        <v>12.6</v>
      </c>
      <c r="I3" s="11">
        <v>13</v>
      </c>
      <c r="J3" s="12">
        <v>13.8</v>
      </c>
      <c r="K3" s="10">
        <v>7.66</v>
      </c>
      <c r="L3" s="13">
        <v>4.42</v>
      </c>
      <c r="M3" s="14">
        <v>5.48</v>
      </c>
      <c r="N3" s="7">
        <v>2.13</v>
      </c>
      <c r="O3" s="3" t="s">
        <v>83</v>
      </c>
    </row>
    <row r="4" spans="1:15" x14ac:dyDescent="0.25">
      <c r="A4" s="2" t="s">
        <v>84</v>
      </c>
      <c r="B4" s="4">
        <f>INT(SUM(C4:N4)*100/12)/100</f>
        <v>7.22</v>
      </c>
      <c r="C4" s="17">
        <v>2.4</v>
      </c>
      <c r="D4" s="19">
        <v>3.66</v>
      </c>
      <c r="E4" s="20">
        <v>4.22</v>
      </c>
      <c r="F4" s="21">
        <v>4.62</v>
      </c>
      <c r="G4" s="22">
        <v>8.6300000000000008</v>
      </c>
      <c r="H4" s="23">
        <v>10.4</v>
      </c>
      <c r="I4" s="24">
        <v>13.05</v>
      </c>
      <c r="J4" s="25">
        <v>13.55</v>
      </c>
      <c r="K4" s="23">
        <v>9.18</v>
      </c>
      <c r="L4" s="26">
        <v>9.64</v>
      </c>
      <c r="M4" s="27">
        <v>4.78</v>
      </c>
      <c r="N4" s="20">
        <v>2.57</v>
      </c>
      <c r="O4" s="2" t="s">
        <v>84</v>
      </c>
    </row>
    <row r="5" spans="1:15" x14ac:dyDescent="0.25">
      <c r="A5" s="2" t="s">
        <v>21</v>
      </c>
      <c r="B5" s="18">
        <f t="shared" ref="B5:N5" si="0">B3-B4</f>
        <v>-1.0899999999999999</v>
      </c>
      <c r="C5" s="17">
        <f t="shared" si="0"/>
        <v>-2.06</v>
      </c>
      <c r="D5" s="19">
        <f t="shared" si="0"/>
        <v>-4.46</v>
      </c>
      <c r="E5" s="20">
        <f t="shared" si="0"/>
        <v>-0.99999999999999956</v>
      </c>
      <c r="F5" s="21">
        <f t="shared" si="0"/>
        <v>-1.0100000000000002</v>
      </c>
      <c r="G5" s="22">
        <f t="shared" si="0"/>
        <v>-0.47000000000000064</v>
      </c>
      <c r="H5" s="23">
        <f t="shared" si="0"/>
        <v>2.1999999999999993</v>
      </c>
      <c r="I5" s="24">
        <f t="shared" si="0"/>
        <v>-5.0000000000000711E-2</v>
      </c>
      <c r="J5" s="25">
        <f t="shared" si="0"/>
        <v>0.25</v>
      </c>
      <c r="K5" s="23">
        <f t="shared" si="0"/>
        <v>-1.5199999999999996</v>
      </c>
      <c r="L5" s="26">
        <f t="shared" si="0"/>
        <v>-5.2200000000000006</v>
      </c>
      <c r="M5" s="27">
        <f t="shared" si="0"/>
        <v>0.70000000000000018</v>
      </c>
      <c r="N5" s="20">
        <f t="shared" si="0"/>
        <v>-0.43999999999999995</v>
      </c>
      <c r="O5" s="2" t="s">
        <v>21</v>
      </c>
    </row>
    <row r="6" spans="1:15" x14ac:dyDescent="0.25">
      <c r="A6" s="2" t="s">
        <v>85</v>
      </c>
      <c r="B6" s="18">
        <v>-0.8</v>
      </c>
      <c r="C6" s="17">
        <v>0.34</v>
      </c>
      <c r="D6" s="19">
        <v>-0.8</v>
      </c>
      <c r="E6" s="20">
        <v>3.22</v>
      </c>
      <c r="F6" s="21">
        <v>3.61</v>
      </c>
      <c r="G6" s="22">
        <v>8.16</v>
      </c>
      <c r="H6" s="23">
        <v>9.85</v>
      </c>
      <c r="I6" s="24">
        <v>12</v>
      </c>
      <c r="J6" s="25">
        <v>13</v>
      </c>
      <c r="K6" s="23">
        <v>7.66</v>
      </c>
      <c r="L6" s="26">
        <v>4.42</v>
      </c>
      <c r="M6" s="27">
        <v>3.58</v>
      </c>
      <c r="N6" s="20">
        <v>0.63</v>
      </c>
      <c r="O6" s="2" t="s">
        <v>85</v>
      </c>
    </row>
    <row r="7" spans="1:15" x14ac:dyDescent="0.25">
      <c r="A7" s="2" t="s">
        <v>86</v>
      </c>
      <c r="B7" s="38">
        <v>37653</v>
      </c>
      <c r="C7" s="17">
        <v>2003</v>
      </c>
      <c r="D7" s="19">
        <v>2003</v>
      </c>
      <c r="E7" s="20">
        <v>2003</v>
      </c>
      <c r="F7" s="21">
        <v>2003</v>
      </c>
      <c r="G7" s="22">
        <v>2003</v>
      </c>
      <c r="H7" s="23">
        <v>2001</v>
      </c>
      <c r="I7" s="24">
        <v>2002</v>
      </c>
      <c r="J7" s="25">
        <v>2002</v>
      </c>
      <c r="K7" s="23">
        <v>2003</v>
      </c>
      <c r="L7" s="26">
        <v>2003</v>
      </c>
      <c r="M7" s="27">
        <v>2001</v>
      </c>
      <c r="N7" s="20">
        <v>2001</v>
      </c>
      <c r="O7" s="2" t="s">
        <v>86</v>
      </c>
    </row>
    <row r="8" spans="1:15" x14ac:dyDescent="0.25">
      <c r="A8" s="2" t="s">
        <v>87</v>
      </c>
      <c r="B8" s="18">
        <v>14.1</v>
      </c>
      <c r="C8" s="17">
        <v>3.19</v>
      </c>
      <c r="D8" s="19">
        <v>5.07</v>
      </c>
      <c r="E8" s="20">
        <v>4.58</v>
      </c>
      <c r="F8" s="21">
        <v>4.7699999999999996</v>
      </c>
      <c r="G8" s="22">
        <v>8.64</v>
      </c>
      <c r="H8" s="23">
        <v>12.6</v>
      </c>
      <c r="I8" s="24">
        <v>14.1</v>
      </c>
      <c r="J8" s="25">
        <v>14.1</v>
      </c>
      <c r="K8" s="23">
        <v>9.77</v>
      </c>
      <c r="L8" s="26">
        <v>12</v>
      </c>
      <c r="M8" s="27">
        <v>5.98</v>
      </c>
      <c r="N8" s="20">
        <v>4.5</v>
      </c>
      <c r="O8" s="2" t="s">
        <v>87</v>
      </c>
    </row>
    <row r="9" spans="1:15" x14ac:dyDescent="0.25">
      <c r="A9" s="2" t="s">
        <v>86</v>
      </c>
      <c r="B9" s="38">
        <v>37104</v>
      </c>
      <c r="C9" s="17">
        <v>2002</v>
      </c>
      <c r="D9" s="19">
        <v>2002</v>
      </c>
      <c r="E9" s="20">
        <v>2001</v>
      </c>
      <c r="F9" s="21">
        <v>2001</v>
      </c>
      <c r="G9" s="22">
        <v>2002</v>
      </c>
      <c r="H9" s="23">
        <v>2003</v>
      </c>
      <c r="I9" s="24">
        <v>2001</v>
      </c>
      <c r="J9" s="25">
        <v>2001</v>
      </c>
      <c r="K9" s="23">
        <v>2001</v>
      </c>
      <c r="L9" s="26">
        <v>2001</v>
      </c>
      <c r="M9" s="27">
        <v>2002</v>
      </c>
      <c r="N9" s="20">
        <v>2002</v>
      </c>
      <c r="O9" s="2" t="s">
        <v>86</v>
      </c>
    </row>
    <row r="10" spans="1:15" x14ac:dyDescent="0.25">
      <c r="A10" s="3" t="s">
        <v>88</v>
      </c>
      <c r="B10" s="4">
        <v>-8.1</v>
      </c>
      <c r="C10" s="5">
        <v>-8.1</v>
      </c>
      <c r="D10" s="6">
        <v>-5.8</v>
      </c>
      <c r="E10" s="7">
        <v>-2.9</v>
      </c>
      <c r="F10" s="8">
        <v>-5.2</v>
      </c>
      <c r="G10" s="9">
        <v>2.1</v>
      </c>
      <c r="H10" s="10">
        <v>8</v>
      </c>
      <c r="I10" s="11">
        <v>8.6</v>
      </c>
      <c r="J10" s="12">
        <v>7.2</v>
      </c>
      <c r="K10" s="10">
        <v>1</v>
      </c>
      <c r="L10" s="13">
        <v>-5.5</v>
      </c>
      <c r="M10" s="14">
        <v>-1.2</v>
      </c>
      <c r="N10" s="7">
        <v>-7.1</v>
      </c>
      <c r="O10" s="3" t="s">
        <v>88</v>
      </c>
    </row>
    <row r="11" spans="1:15" x14ac:dyDescent="0.25">
      <c r="A11" s="36" t="s">
        <v>89</v>
      </c>
      <c r="B11" s="39">
        <v>37630</v>
      </c>
      <c r="C11" s="40">
        <v>37630</v>
      </c>
      <c r="D11" s="41">
        <v>37666</v>
      </c>
      <c r="E11" s="42">
        <v>37700</v>
      </c>
      <c r="F11" s="43">
        <v>37354</v>
      </c>
      <c r="G11" s="44">
        <v>37748</v>
      </c>
      <c r="H11" s="45">
        <v>37785</v>
      </c>
      <c r="I11" s="46">
        <v>37810</v>
      </c>
      <c r="J11" s="47">
        <v>37864</v>
      </c>
      <c r="K11" s="45">
        <v>37888</v>
      </c>
      <c r="L11" s="48">
        <v>37922</v>
      </c>
      <c r="M11" s="49">
        <v>37953</v>
      </c>
      <c r="N11" s="42">
        <v>37965</v>
      </c>
      <c r="O11" s="36" t="s">
        <v>89</v>
      </c>
    </row>
    <row r="12" spans="1:15" x14ac:dyDescent="0.25">
      <c r="A12" s="2" t="s">
        <v>90</v>
      </c>
      <c r="B12" s="18">
        <v>-8.1</v>
      </c>
      <c r="C12" s="17">
        <v>-8.1</v>
      </c>
      <c r="D12" s="19">
        <v>-6</v>
      </c>
      <c r="E12" s="20">
        <v>-2.9</v>
      </c>
      <c r="F12" s="21">
        <v>-5.2</v>
      </c>
      <c r="G12" s="22">
        <v>1</v>
      </c>
      <c r="H12" s="23">
        <v>4</v>
      </c>
      <c r="I12" s="24">
        <v>7</v>
      </c>
      <c r="J12" s="25">
        <v>7</v>
      </c>
      <c r="K12" s="23">
        <v>1</v>
      </c>
      <c r="L12" s="26">
        <v>-5.5</v>
      </c>
      <c r="M12" s="27">
        <v>-3</v>
      </c>
      <c r="N12" s="20">
        <v>-7.1</v>
      </c>
      <c r="O12" s="2" t="s">
        <v>90</v>
      </c>
    </row>
    <row r="13" spans="1:15" ht="15.75" thickBot="1" x14ac:dyDescent="0.3">
      <c r="A13" s="50" t="s">
        <v>89</v>
      </c>
      <c r="B13" s="51">
        <v>37630</v>
      </c>
      <c r="C13" s="52">
        <v>37630</v>
      </c>
      <c r="D13" s="53" t="s">
        <v>91</v>
      </c>
      <c r="E13" s="54">
        <v>37700</v>
      </c>
      <c r="F13" s="55">
        <v>37719</v>
      </c>
      <c r="G13" s="56" t="s">
        <v>92</v>
      </c>
      <c r="H13" s="57" t="s">
        <v>93</v>
      </c>
      <c r="I13" s="58" t="s">
        <v>94</v>
      </c>
      <c r="J13" s="59" t="s">
        <v>95</v>
      </c>
      <c r="K13" s="57">
        <v>37888</v>
      </c>
      <c r="L13" s="60">
        <v>37922</v>
      </c>
      <c r="M13" s="61" t="s">
        <v>96</v>
      </c>
      <c r="N13" s="54">
        <v>37965</v>
      </c>
      <c r="O13" s="50" t="s">
        <v>89</v>
      </c>
    </row>
    <row r="14" spans="1:15" ht="15.75" thickTop="1" x14ac:dyDescent="0.25">
      <c r="A14" s="62" t="s">
        <v>97</v>
      </c>
      <c r="B14" s="63">
        <f>INT(SUM(C14:N14)*100/12)/100</f>
        <v>7.2</v>
      </c>
      <c r="C14" s="64">
        <v>1.1000000000000001</v>
      </c>
      <c r="D14" s="65">
        <v>0.9</v>
      </c>
      <c r="E14" s="66">
        <v>4.5999999999999996</v>
      </c>
      <c r="F14" s="67">
        <v>5.2</v>
      </c>
      <c r="G14" s="68">
        <v>8.9</v>
      </c>
      <c r="H14" s="69">
        <v>13</v>
      </c>
      <c r="I14" s="70">
        <v>14.2</v>
      </c>
      <c r="J14" s="71">
        <v>14.9</v>
      </c>
      <c r="K14" s="69">
        <v>9.9</v>
      </c>
      <c r="L14" s="72">
        <v>5.3</v>
      </c>
      <c r="M14" s="73">
        <v>6.1</v>
      </c>
      <c r="N14" s="66">
        <v>2.4</v>
      </c>
      <c r="O14" s="62" t="s">
        <v>97</v>
      </c>
    </row>
    <row r="15" spans="1:15" x14ac:dyDescent="0.25">
      <c r="A15" s="2" t="s">
        <v>98</v>
      </c>
      <c r="B15" s="18">
        <v>6.4</v>
      </c>
      <c r="C15" s="17">
        <v>1</v>
      </c>
      <c r="D15" s="19">
        <v>1.1000000000000001</v>
      </c>
      <c r="E15" s="20">
        <v>3</v>
      </c>
      <c r="F15" s="21">
        <v>4.5999999999999996</v>
      </c>
      <c r="G15" s="22">
        <v>7.9</v>
      </c>
      <c r="H15" s="23">
        <v>10.4</v>
      </c>
      <c r="I15" s="24">
        <v>12.4</v>
      </c>
      <c r="J15" s="25">
        <v>12.5</v>
      </c>
      <c r="K15" s="23">
        <v>10.7</v>
      </c>
      <c r="L15" s="26">
        <v>7.6</v>
      </c>
      <c r="M15" s="27">
        <v>4.0999999999999996</v>
      </c>
      <c r="N15" s="20">
        <v>2</v>
      </c>
      <c r="O15" s="2" t="s">
        <v>98</v>
      </c>
    </row>
    <row r="16" spans="1:15" x14ac:dyDescent="0.25">
      <c r="A16" s="2" t="s">
        <v>21</v>
      </c>
      <c r="B16" s="18">
        <f t="shared" ref="B16:N16" si="1">B14-B15</f>
        <v>0.79999999999999982</v>
      </c>
      <c r="C16" s="17">
        <f t="shared" si="1"/>
        <v>0.10000000000000009</v>
      </c>
      <c r="D16" s="19">
        <f t="shared" si="1"/>
        <v>-0.20000000000000007</v>
      </c>
      <c r="E16" s="20">
        <f t="shared" si="1"/>
        <v>1.5999999999999996</v>
      </c>
      <c r="F16" s="21">
        <f t="shared" si="1"/>
        <v>0.60000000000000053</v>
      </c>
      <c r="G16" s="22">
        <f t="shared" si="1"/>
        <v>1</v>
      </c>
      <c r="H16" s="23">
        <f t="shared" si="1"/>
        <v>2.5999999999999996</v>
      </c>
      <c r="I16" s="24">
        <f t="shared" si="1"/>
        <v>1.7999999999999989</v>
      </c>
      <c r="J16" s="25">
        <f t="shared" si="1"/>
        <v>2.4000000000000004</v>
      </c>
      <c r="K16" s="23">
        <f t="shared" si="1"/>
        <v>-0.79999999999999893</v>
      </c>
      <c r="L16" s="26">
        <f t="shared" si="1"/>
        <v>-2.2999999999999998</v>
      </c>
      <c r="M16" s="27">
        <f t="shared" si="1"/>
        <v>2</v>
      </c>
      <c r="N16" s="20">
        <f t="shared" si="1"/>
        <v>0.39999999999999991</v>
      </c>
      <c r="O16" s="2" t="s">
        <v>21</v>
      </c>
    </row>
    <row r="17" spans="1:15" x14ac:dyDescent="0.25">
      <c r="A17" s="2" t="s">
        <v>85</v>
      </c>
      <c r="B17" s="18">
        <v>-7.6</v>
      </c>
      <c r="C17" s="17">
        <v>-5.6</v>
      </c>
      <c r="D17" s="19">
        <v>-7.6</v>
      </c>
      <c r="E17" s="20">
        <v>-0.7</v>
      </c>
      <c r="F17" s="21">
        <v>2.2000000000000002</v>
      </c>
      <c r="G17" s="22">
        <v>5.8</v>
      </c>
      <c r="H17" s="23">
        <v>8.3000000000000007</v>
      </c>
      <c r="I17" s="24">
        <v>11.1</v>
      </c>
      <c r="J17" s="25">
        <v>10.6</v>
      </c>
      <c r="K17" s="23">
        <v>7.6</v>
      </c>
      <c r="L17" s="26">
        <v>5.0999999999999996</v>
      </c>
      <c r="M17" s="27">
        <v>1</v>
      </c>
      <c r="N17" s="20">
        <v>-2.4</v>
      </c>
      <c r="O17" s="2" t="s">
        <v>85</v>
      </c>
    </row>
    <row r="18" spans="1:15" x14ac:dyDescent="0.25">
      <c r="A18" s="2" t="s">
        <v>86</v>
      </c>
      <c r="B18" s="38">
        <v>20486</v>
      </c>
      <c r="C18" s="17">
        <v>1963</v>
      </c>
      <c r="D18" s="19">
        <v>1956</v>
      </c>
      <c r="E18" s="20">
        <v>1955</v>
      </c>
      <c r="F18" s="21">
        <v>1954</v>
      </c>
      <c r="G18" s="22">
        <v>1991</v>
      </c>
      <c r="H18" s="23">
        <v>1949</v>
      </c>
      <c r="I18" s="24">
        <v>1984</v>
      </c>
      <c r="J18" s="25">
        <v>1978</v>
      </c>
      <c r="K18" s="23">
        <v>1986</v>
      </c>
      <c r="L18" s="26">
        <v>1947</v>
      </c>
      <c r="M18" s="27">
        <v>1985</v>
      </c>
      <c r="N18" s="20">
        <v>1963</v>
      </c>
      <c r="O18" s="2" t="s">
        <v>86</v>
      </c>
    </row>
    <row r="19" spans="1:15" x14ac:dyDescent="0.25">
      <c r="A19" s="2" t="s">
        <v>87</v>
      </c>
      <c r="B19" s="18">
        <v>15.8</v>
      </c>
      <c r="C19" s="17">
        <v>5</v>
      </c>
      <c r="D19" s="19">
        <v>5.4</v>
      </c>
      <c r="E19" s="20">
        <v>6.4</v>
      </c>
      <c r="F19" s="21">
        <v>7.9</v>
      </c>
      <c r="G19" s="22">
        <v>10.5</v>
      </c>
      <c r="H19" s="23">
        <v>12.3</v>
      </c>
      <c r="I19" s="24">
        <v>14.6</v>
      </c>
      <c r="J19" s="25">
        <v>15.8</v>
      </c>
      <c r="K19" s="23">
        <v>13.6</v>
      </c>
      <c r="L19" s="26">
        <v>11.9</v>
      </c>
      <c r="M19" s="27">
        <v>9.3000000000000007</v>
      </c>
      <c r="N19" s="20">
        <v>6</v>
      </c>
      <c r="O19" s="2" t="s">
        <v>87</v>
      </c>
    </row>
    <row r="20" spans="1:15" x14ac:dyDescent="0.25">
      <c r="A20" s="2" t="s">
        <v>86</v>
      </c>
      <c r="B20" s="38">
        <v>35643</v>
      </c>
      <c r="C20" s="17">
        <v>1975</v>
      </c>
      <c r="D20" s="19">
        <v>1990</v>
      </c>
      <c r="E20" s="20">
        <v>1981</v>
      </c>
      <c r="F20" s="21">
        <v>1961</v>
      </c>
      <c r="G20" s="22">
        <v>2000</v>
      </c>
      <c r="H20" s="23">
        <v>1982</v>
      </c>
      <c r="I20" s="24">
        <v>1994</v>
      </c>
      <c r="J20" s="25">
        <v>1997</v>
      </c>
      <c r="K20" s="23" t="s">
        <v>99</v>
      </c>
      <c r="L20" s="26">
        <v>2001</v>
      </c>
      <c r="M20" s="27">
        <v>1994</v>
      </c>
      <c r="N20" s="20">
        <v>1974</v>
      </c>
      <c r="O20" s="2" t="s">
        <v>86</v>
      </c>
    </row>
    <row r="21" spans="1:15" x14ac:dyDescent="0.25">
      <c r="A21" s="3" t="s">
        <v>100</v>
      </c>
      <c r="B21" s="4">
        <v>-7.9</v>
      </c>
      <c r="C21" s="5">
        <v>-7.9</v>
      </c>
      <c r="D21" s="6">
        <v>-4.8</v>
      </c>
      <c r="E21" s="7">
        <v>-0.5</v>
      </c>
      <c r="F21" s="8">
        <v>-3.6</v>
      </c>
      <c r="G21" s="9">
        <v>3.1</v>
      </c>
      <c r="H21" s="10">
        <v>9.1999999999999993</v>
      </c>
      <c r="I21" s="11">
        <v>10.9</v>
      </c>
      <c r="J21" s="12">
        <v>9.6</v>
      </c>
      <c r="K21" s="10">
        <v>3.4</v>
      </c>
      <c r="L21" s="13">
        <v>-4.4000000000000004</v>
      </c>
      <c r="M21" s="14">
        <v>-0.5</v>
      </c>
      <c r="N21" s="7">
        <v>-5.2</v>
      </c>
      <c r="O21" s="3" t="s">
        <v>100</v>
      </c>
    </row>
    <row r="22" spans="1:15" x14ac:dyDescent="0.25">
      <c r="A22" s="36" t="s">
        <v>89</v>
      </c>
      <c r="B22" s="39">
        <v>37630</v>
      </c>
      <c r="C22" s="40">
        <v>37630</v>
      </c>
      <c r="D22" s="41">
        <v>37670</v>
      </c>
      <c r="E22" s="42">
        <v>37700</v>
      </c>
      <c r="F22" s="43">
        <v>37722</v>
      </c>
      <c r="G22" s="44">
        <v>37748</v>
      </c>
      <c r="H22" s="45">
        <v>37793</v>
      </c>
      <c r="I22" s="46">
        <v>37810</v>
      </c>
      <c r="J22" s="47">
        <v>37864</v>
      </c>
      <c r="K22" s="45">
        <v>37888</v>
      </c>
      <c r="L22" s="48">
        <v>37922</v>
      </c>
      <c r="M22" s="49">
        <v>37953</v>
      </c>
      <c r="N22" s="42">
        <v>37965</v>
      </c>
      <c r="O22" s="36" t="s">
        <v>89</v>
      </c>
    </row>
    <row r="23" spans="1:15" x14ac:dyDescent="0.25">
      <c r="A23" s="2" t="s">
        <v>17</v>
      </c>
      <c r="B23" s="18">
        <v>-17.399999999999999</v>
      </c>
      <c r="C23" s="17">
        <v>-17.399999999999999</v>
      </c>
      <c r="D23" s="19">
        <v>-14.6</v>
      </c>
      <c r="E23" s="20">
        <v>-9.8000000000000007</v>
      </c>
      <c r="F23" s="21">
        <v>-3.6</v>
      </c>
      <c r="G23" s="22">
        <v>-1.6</v>
      </c>
      <c r="H23" s="23">
        <v>0.1</v>
      </c>
      <c r="I23" s="24">
        <v>4.9000000000000004</v>
      </c>
      <c r="J23" s="25">
        <v>4.9000000000000004</v>
      </c>
      <c r="K23" s="23">
        <v>1.3</v>
      </c>
      <c r="L23" s="26">
        <v>-4.4000000000000004</v>
      </c>
      <c r="M23" s="27">
        <v>-8.1999999999999993</v>
      </c>
      <c r="N23" s="20">
        <v>-13.2</v>
      </c>
      <c r="O23" s="2" t="s">
        <v>17</v>
      </c>
    </row>
    <row r="24" spans="1:15" x14ac:dyDescent="0.25">
      <c r="A24" s="2" t="s">
        <v>89</v>
      </c>
      <c r="B24" s="18">
        <v>1985</v>
      </c>
      <c r="C24" s="74">
        <v>31064</v>
      </c>
      <c r="D24" s="75">
        <v>20508</v>
      </c>
      <c r="E24" s="76">
        <v>25999</v>
      </c>
      <c r="F24" s="77">
        <v>37722</v>
      </c>
      <c r="G24" s="78">
        <v>22038</v>
      </c>
      <c r="H24" s="79">
        <v>22800</v>
      </c>
      <c r="I24" s="80">
        <v>30864</v>
      </c>
      <c r="J24" s="81">
        <v>29095</v>
      </c>
      <c r="K24" s="79">
        <v>29121</v>
      </c>
      <c r="L24" s="82">
        <v>37922</v>
      </c>
      <c r="M24" s="83">
        <v>20782</v>
      </c>
      <c r="N24" s="20">
        <v>1946</v>
      </c>
      <c r="O24" s="2" t="s">
        <v>89</v>
      </c>
    </row>
    <row r="25" spans="1:15" x14ac:dyDescent="0.25">
      <c r="A25" s="84" t="s">
        <v>101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84" t="s">
        <v>101</v>
      </c>
    </row>
    <row r="26" spans="1:15" x14ac:dyDescent="0.25">
      <c r="A26" s="3" t="s">
        <v>102</v>
      </c>
      <c r="B26" s="4">
        <f>INT(SUM(C26:N26)*100/12)/100</f>
        <v>15.93</v>
      </c>
      <c r="C26" s="5">
        <v>6.8</v>
      </c>
      <c r="D26" s="6">
        <v>7.49</v>
      </c>
      <c r="E26" s="7">
        <v>14.1</v>
      </c>
      <c r="F26" s="8">
        <v>16.100000000000001</v>
      </c>
      <c r="G26" s="9">
        <v>18.3</v>
      </c>
      <c r="H26" s="10">
        <v>22.6</v>
      </c>
      <c r="I26" s="11">
        <v>23.5</v>
      </c>
      <c r="J26" s="12">
        <v>26.9</v>
      </c>
      <c r="K26" s="10">
        <v>22.2</v>
      </c>
      <c r="L26" s="13">
        <v>13.5</v>
      </c>
      <c r="M26" s="14">
        <v>12</v>
      </c>
      <c r="N26" s="7">
        <v>7.68</v>
      </c>
      <c r="O26" s="3" t="s">
        <v>102</v>
      </c>
    </row>
    <row r="27" spans="1:15" x14ac:dyDescent="0.25">
      <c r="A27" s="2" t="s">
        <v>103</v>
      </c>
      <c r="B27" s="18">
        <f>INT(SUM(C27:N27)*100/12)/100</f>
        <v>15.06</v>
      </c>
      <c r="C27" s="17">
        <v>7.12</v>
      </c>
      <c r="D27" s="19">
        <v>9.27</v>
      </c>
      <c r="E27" s="20">
        <v>11.15</v>
      </c>
      <c r="F27" s="21">
        <v>14.1</v>
      </c>
      <c r="G27" s="22">
        <v>18.12</v>
      </c>
      <c r="H27" s="23">
        <v>20.75</v>
      </c>
      <c r="I27" s="24">
        <v>22.8</v>
      </c>
      <c r="J27" s="25">
        <v>24.25</v>
      </c>
      <c r="K27" s="23">
        <v>18.8</v>
      </c>
      <c r="L27" s="26">
        <v>16.8</v>
      </c>
      <c r="M27" s="27">
        <v>10.8</v>
      </c>
      <c r="N27" s="20">
        <v>6.78</v>
      </c>
      <c r="O27" s="2" t="s">
        <v>103</v>
      </c>
    </row>
    <row r="28" spans="1:15" x14ac:dyDescent="0.25">
      <c r="A28" s="2" t="s">
        <v>21</v>
      </c>
      <c r="B28" s="18">
        <f t="shared" ref="B28:N28" si="2">B26-B27</f>
        <v>0.86999999999999922</v>
      </c>
      <c r="C28" s="17">
        <f t="shared" si="2"/>
        <v>-0.32000000000000028</v>
      </c>
      <c r="D28" s="19">
        <f t="shared" si="2"/>
        <v>-1.7799999999999994</v>
      </c>
      <c r="E28" s="20">
        <f t="shared" si="2"/>
        <v>2.9499999999999993</v>
      </c>
      <c r="F28" s="21">
        <f t="shared" si="2"/>
        <v>2.0000000000000018</v>
      </c>
      <c r="G28" s="22">
        <f t="shared" si="2"/>
        <v>0.17999999999999972</v>
      </c>
      <c r="H28" s="23">
        <f t="shared" si="2"/>
        <v>1.8500000000000014</v>
      </c>
      <c r="I28" s="24">
        <f t="shared" si="2"/>
        <v>0.69999999999999929</v>
      </c>
      <c r="J28" s="25">
        <f t="shared" si="2"/>
        <v>2.6499999999999986</v>
      </c>
      <c r="K28" s="23">
        <f t="shared" si="2"/>
        <v>3.3999999999999986</v>
      </c>
      <c r="L28" s="26">
        <f t="shared" si="2"/>
        <v>-3.3000000000000007</v>
      </c>
      <c r="M28" s="27">
        <f t="shared" si="2"/>
        <v>1.1999999999999993</v>
      </c>
      <c r="N28" s="20">
        <f t="shared" si="2"/>
        <v>0.89999999999999947</v>
      </c>
      <c r="O28" s="2" t="s">
        <v>21</v>
      </c>
    </row>
    <row r="29" spans="1:15" x14ac:dyDescent="0.25">
      <c r="A29" s="2" t="s">
        <v>104</v>
      </c>
      <c r="B29" s="18">
        <v>5.63</v>
      </c>
      <c r="C29" s="17">
        <v>6.15</v>
      </c>
      <c r="D29" s="19">
        <v>7.49</v>
      </c>
      <c r="E29" s="20">
        <v>10.3</v>
      </c>
      <c r="F29" s="21">
        <v>12.9</v>
      </c>
      <c r="G29" s="22">
        <v>17</v>
      </c>
      <c r="H29" s="23">
        <v>20</v>
      </c>
      <c r="I29" s="24">
        <v>21.9</v>
      </c>
      <c r="J29" s="25">
        <v>23.3</v>
      </c>
      <c r="K29" s="23">
        <v>18.100000000000001</v>
      </c>
      <c r="L29" s="26">
        <v>13.5</v>
      </c>
      <c r="M29" s="27">
        <v>10.4</v>
      </c>
      <c r="N29" s="20">
        <v>5.63</v>
      </c>
      <c r="O29" s="2" t="s">
        <v>104</v>
      </c>
    </row>
    <row r="30" spans="1:15" x14ac:dyDescent="0.25">
      <c r="A30" s="2" t="s">
        <v>86</v>
      </c>
      <c r="B30" s="38">
        <v>37226</v>
      </c>
      <c r="C30" s="17">
        <v>2001</v>
      </c>
      <c r="D30" s="19">
        <v>2003</v>
      </c>
      <c r="E30" s="20">
        <v>2001</v>
      </c>
      <c r="F30" s="21">
        <v>2001</v>
      </c>
      <c r="G30" s="22">
        <v>2002</v>
      </c>
      <c r="H30" s="23">
        <v>2002</v>
      </c>
      <c r="I30" s="24">
        <v>2002</v>
      </c>
      <c r="J30" s="25">
        <v>2002</v>
      </c>
      <c r="K30" s="23">
        <v>2001</v>
      </c>
      <c r="L30" s="26">
        <v>2003</v>
      </c>
      <c r="M30" s="27">
        <v>2001</v>
      </c>
      <c r="N30" s="20">
        <v>2001</v>
      </c>
      <c r="O30" s="2" t="s">
        <v>86</v>
      </c>
    </row>
    <row r="31" spans="1:15" x14ac:dyDescent="0.25">
      <c r="A31" s="2" t="s">
        <v>105</v>
      </c>
      <c r="B31" s="18">
        <v>26.9</v>
      </c>
      <c r="C31" s="17">
        <v>8.08</v>
      </c>
      <c r="D31" s="19">
        <v>10.6</v>
      </c>
      <c r="E31" s="20">
        <v>14.1</v>
      </c>
      <c r="F31" s="21">
        <v>16.100000000000001</v>
      </c>
      <c r="G31" s="22">
        <v>19.239999999999998</v>
      </c>
      <c r="H31" s="23">
        <v>22.6</v>
      </c>
      <c r="I31" s="24">
        <v>23.7</v>
      </c>
      <c r="J31" s="25">
        <v>26.9</v>
      </c>
      <c r="K31" s="23">
        <v>22.2</v>
      </c>
      <c r="L31" s="26">
        <v>18.8</v>
      </c>
      <c r="M31" s="27">
        <v>12</v>
      </c>
      <c r="N31" s="20">
        <v>7.93</v>
      </c>
      <c r="O31" s="2" t="s">
        <v>105</v>
      </c>
    </row>
    <row r="32" spans="1:15" x14ac:dyDescent="0.25">
      <c r="A32" s="2" t="s">
        <v>86</v>
      </c>
      <c r="B32" s="38">
        <v>37834</v>
      </c>
      <c r="C32" s="17">
        <v>2002</v>
      </c>
      <c r="D32" s="19">
        <v>2002</v>
      </c>
      <c r="E32" s="20">
        <v>2003</v>
      </c>
      <c r="F32" s="21">
        <v>2003</v>
      </c>
      <c r="G32" s="22">
        <v>2001</v>
      </c>
      <c r="H32" s="23">
        <v>2001</v>
      </c>
      <c r="I32" s="24">
        <v>2001</v>
      </c>
      <c r="J32" s="25">
        <v>2003</v>
      </c>
      <c r="K32" s="23">
        <v>2003</v>
      </c>
      <c r="L32" s="26">
        <v>2001</v>
      </c>
      <c r="M32" s="27">
        <v>2003</v>
      </c>
      <c r="N32" s="20">
        <v>2002</v>
      </c>
      <c r="O32" s="2" t="s">
        <v>86</v>
      </c>
    </row>
    <row r="33" spans="1:15" x14ac:dyDescent="0.25">
      <c r="A33" s="3" t="s">
        <v>106</v>
      </c>
      <c r="B33" s="4">
        <v>37.799999999999997</v>
      </c>
      <c r="C33" s="5">
        <v>14</v>
      </c>
      <c r="D33" s="6">
        <v>15.1</v>
      </c>
      <c r="E33" s="7">
        <v>20</v>
      </c>
      <c r="F33" s="8">
        <v>24.8</v>
      </c>
      <c r="G33" s="9">
        <v>28.4</v>
      </c>
      <c r="H33" s="10">
        <v>27.9</v>
      </c>
      <c r="I33" s="11">
        <v>32.4</v>
      </c>
      <c r="J33" s="12">
        <v>37.799999999999997</v>
      </c>
      <c r="K33" s="10">
        <v>30.4</v>
      </c>
      <c r="L33" s="13">
        <v>21.3</v>
      </c>
      <c r="M33" s="14">
        <v>16.5</v>
      </c>
      <c r="N33" s="7">
        <v>14.4</v>
      </c>
      <c r="O33" s="3" t="s">
        <v>106</v>
      </c>
    </row>
    <row r="34" spans="1:15" x14ac:dyDescent="0.25">
      <c r="A34" s="36" t="s">
        <v>89</v>
      </c>
      <c r="B34" s="39">
        <v>37843</v>
      </c>
      <c r="C34" s="40">
        <v>37622</v>
      </c>
      <c r="D34" s="32"/>
      <c r="E34" s="42">
        <v>37697</v>
      </c>
      <c r="F34" s="43">
        <v>37727</v>
      </c>
      <c r="G34" s="44">
        <v>37772</v>
      </c>
      <c r="H34" s="45">
        <v>37801</v>
      </c>
      <c r="I34" s="46">
        <v>37817</v>
      </c>
      <c r="J34" s="47">
        <v>37843</v>
      </c>
      <c r="K34" s="45">
        <v>37884</v>
      </c>
      <c r="L34" s="48">
        <v>37896</v>
      </c>
      <c r="M34" s="49">
        <v>37948</v>
      </c>
      <c r="N34" s="42">
        <v>37968</v>
      </c>
      <c r="O34" s="36" t="s">
        <v>89</v>
      </c>
    </row>
    <row r="35" spans="1:15" x14ac:dyDescent="0.25">
      <c r="A35" s="2" t="s">
        <v>107</v>
      </c>
      <c r="B35" s="18">
        <v>37.799999999999997</v>
      </c>
      <c r="C35" s="17">
        <v>14.5</v>
      </c>
      <c r="D35" s="19">
        <v>16</v>
      </c>
      <c r="E35" s="20">
        <v>20</v>
      </c>
      <c r="F35" s="21">
        <v>24.8</v>
      </c>
      <c r="G35" s="22">
        <v>28.4</v>
      </c>
      <c r="H35" s="23">
        <v>34</v>
      </c>
      <c r="I35" s="24">
        <v>32.4</v>
      </c>
      <c r="J35" s="85">
        <v>37.799999999999997</v>
      </c>
      <c r="K35" s="23">
        <v>30.4</v>
      </c>
      <c r="L35" s="26">
        <v>26.5</v>
      </c>
      <c r="M35" s="27">
        <v>17</v>
      </c>
      <c r="N35" s="20">
        <v>14.4</v>
      </c>
      <c r="O35" s="2" t="s">
        <v>107</v>
      </c>
    </row>
    <row r="36" spans="1:15" ht="15.75" thickBot="1" x14ac:dyDescent="0.3">
      <c r="A36" s="50" t="s">
        <v>89</v>
      </c>
      <c r="B36" s="51">
        <v>37843</v>
      </c>
      <c r="C36" s="52" t="s">
        <v>108</v>
      </c>
      <c r="D36" s="53" t="s">
        <v>109</v>
      </c>
      <c r="E36" s="54">
        <v>37707</v>
      </c>
      <c r="F36" s="55">
        <v>37727</v>
      </c>
      <c r="G36" s="56">
        <v>37772</v>
      </c>
      <c r="H36" s="57">
        <v>37065</v>
      </c>
      <c r="I36" s="58">
        <v>37817</v>
      </c>
      <c r="J36" s="47">
        <v>37843</v>
      </c>
      <c r="K36" s="57">
        <v>37884</v>
      </c>
      <c r="L36" s="60" t="s">
        <v>110</v>
      </c>
      <c r="M36" s="61" t="s">
        <v>111</v>
      </c>
      <c r="N36" s="54">
        <v>37968</v>
      </c>
      <c r="O36" s="50" t="s">
        <v>89</v>
      </c>
    </row>
    <row r="37" spans="1:15" ht="15.75" thickTop="1" x14ac:dyDescent="0.25">
      <c r="A37" s="86" t="s">
        <v>112</v>
      </c>
      <c r="B37" s="63">
        <f>INT(SUM(C37:N37)*100/12)/100</f>
        <v>15.13</v>
      </c>
      <c r="C37" s="87">
        <v>6.1</v>
      </c>
      <c r="D37" s="65">
        <v>6.8</v>
      </c>
      <c r="E37" s="66">
        <v>13.3</v>
      </c>
      <c r="F37" s="67">
        <v>15.3</v>
      </c>
      <c r="G37" s="68">
        <v>17.100000000000001</v>
      </c>
      <c r="H37" s="69">
        <v>21.5</v>
      </c>
      <c r="I37" s="70">
        <v>22.6</v>
      </c>
      <c r="J37" s="71">
        <v>26.1</v>
      </c>
      <c r="K37" s="69">
        <v>21.6</v>
      </c>
      <c r="L37" s="72">
        <v>12.8</v>
      </c>
      <c r="M37" s="73">
        <v>11.3</v>
      </c>
      <c r="N37" s="66">
        <v>7.1</v>
      </c>
      <c r="O37" s="86" t="s">
        <v>112</v>
      </c>
    </row>
    <row r="38" spans="1:15" x14ac:dyDescent="0.25">
      <c r="A38" s="2" t="s">
        <v>113</v>
      </c>
      <c r="B38" s="18">
        <v>13.8</v>
      </c>
      <c r="C38" s="17">
        <v>5.9</v>
      </c>
      <c r="D38" s="19">
        <v>6.9</v>
      </c>
      <c r="E38" s="20">
        <v>10.1</v>
      </c>
      <c r="F38" s="21">
        <v>13</v>
      </c>
      <c r="G38" s="22">
        <v>16.8</v>
      </c>
      <c r="H38" s="23">
        <v>19.3</v>
      </c>
      <c r="I38" s="24">
        <v>21.4</v>
      </c>
      <c r="J38" s="25">
        <v>21.6</v>
      </c>
      <c r="K38" s="23">
        <v>19.2</v>
      </c>
      <c r="L38" s="26">
        <v>14.9</v>
      </c>
      <c r="M38" s="27">
        <v>9.6</v>
      </c>
      <c r="N38" s="20">
        <v>6.8</v>
      </c>
      <c r="O38" s="2" t="s">
        <v>113</v>
      </c>
    </row>
    <row r="39" spans="1:15" x14ac:dyDescent="0.25">
      <c r="A39" s="2" t="s">
        <v>21</v>
      </c>
      <c r="B39" s="18">
        <f t="shared" ref="B39:N39" si="3">B37-B38</f>
        <v>1.33</v>
      </c>
      <c r="C39" s="17">
        <f t="shared" si="3"/>
        <v>0.19999999999999929</v>
      </c>
      <c r="D39" s="19">
        <f t="shared" si="3"/>
        <v>-0.10000000000000053</v>
      </c>
      <c r="E39" s="20">
        <f t="shared" si="3"/>
        <v>3.2000000000000011</v>
      </c>
      <c r="F39" s="21">
        <f t="shared" si="3"/>
        <v>2.3000000000000007</v>
      </c>
      <c r="G39" s="22">
        <f t="shared" si="3"/>
        <v>0.30000000000000071</v>
      </c>
      <c r="H39" s="23">
        <f t="shared" si="3"/>
        <v>2.1999999999999993</v>
      </c>
      <c r="I39" s="24">
        <f t="shared" si="3"/>
        <v>1.2000000000000028</v>
      </c>
      <c r="J39" s="25">
        <f t="shared" si="3"/>
        <v>4.5</v>
      </c>
      <c r="K39" s="23">
        <f t="shared" si="3"/>
        <v>2.4000000000000021</v>
      </c>
      <c r="L39" s="26">
        <f t="shared" si="3"/>
        <v>-2.0999999999999996</v>
      </c>
      <c r="M39" s="27">
        <f t="shared" si="3"/>
        <v>1.7000000000000011</v>
      </c>
      <c r="N39" s="20">
        <f t="shared" si="3"/>
        <v>0.29999999999999982</v>
      </c>
      <c r="O39" s="2" t="s">
        <v>21</v>
      </c>
    </row>
    <row r="40" spans="1:15" x14ac:dyDescent="0.25">
      <c r="A40" s="2" t="s">
        <v>104</v>
      </c>
      <c r="B40" s="18">
        <v>-0.6</v>
      </c>
      <c r="C40" s="17">
        <v>-0.6</v>
      </c>
      <c r="D40" s="19">
        <v>0.5</v>
      </c>
      <c r="E40" s="20">
        <v>6.6</v>
      </c>
      <c r="F40" s="21">
        <v>9.3000000000000007</v>
      </c>
      <c r="G40" s="22">
        <v>13.1</v>
      </c>
      <c r="H40" s="23">
        <v>16.3</v>
      </c>
      <c r="I40" s="24">
        <v>18.100000000000001</v>
      </c>
      <c r="J40" s="25">
        <v>18.7</v>
      </c>
      <c r="K40" s="23">
        <v>16.3</v>
      </c>
      <c r="L40" s="26">
        <v>10</v>
      </c>
      <c r="M40" s="27">
        <v>6.1</v>
      </c>
      <c r="N40" s="20">
        <v>2.2999999999999998</v>
      </c>
      <c r="O40" s="2" t="s">
        <v>104</v>
      </c>
    </row>
    <row r="41" spans="1:15" x14ac:dyDescent="0.25">
      <c r="A41" s="2" t="s">
        <v>86</v>
      </c>
      <c r="B41" s="38">
        <v>23012</v>
      </c>
      <c r="C41" s="17">
        <v>1963</v>
      </c>
      <c r="D41" s="19">
        <v>1956</v>
      </c>
      <c r="E41" s="20">
        <v>1970</v>
      </c>
      <c r="F41" s="21">
        <v>1986</v>
      </c>
      <c r="G41" s="22">
        <v>1984</v>
      </c>
      <c r="H41" s="23">
        <v>1991</v>
      </c>
      <c r="I41" s="24">
        <v>1965</v>
      </c>
      <c r="J41" s="25">
        <v>1963</v>
      </c>
      <c r="K41" s="23">
        <v>1986</v>
      </c>
      <c r="L41" s="26">
        <v>1974</v>
      </c>
      <c r="M41" s="27">
        <v>1993</v>
      </c>
      <c r="N41" s="20">
        <v>1963</v>
      </c>
      <c r="O41" s="2" t="s">
        <v>86</v>
      </c>
    </row>
    <row r="42" spans="1:15" x14ac:dyDescent="0.25">
      <c r="A42" s="2" t="s">
        <v>105</v>
      </c>
      <c r="B42" s="18">
        <v>27.9</v>
      </c>
      <c r="C42" s="17">
        <v>9.5</v>
      </c>
      <c r="D42" s="19">
        <v>11.9</v>
      </c>
      <c r="E42" s="20">
        <v>14.8</v>
      </c>
      <c r="F42" s="21">
        <v>16.8</v>
      </c>
      <c r="G42" s="22">
        <v>20.9</v>
      </c>
      <c r="H42" s="23">
        <v>23.9</v>
      </c>
      <c r="I42" s="24">
        <v>25.8</v>
      </c>
      <c r="J42" s="25">
        <v>27.9</v>
      </c>
      <c r="K42" s="23">
        <v>23.9</v>
      </c>
      <c r="L42" s="26">
        <v>18.100000000000001</v>
      </c>
      <c r="M42" s="27">
        <v>13.1</v>
      </c>
      <c r="N42" s="20">
        <v>10</v>
      </c>
      <c r="O42" s="2" t="s">
        <v>105</v>
      </c>
    </row>
    <row r="43" spans="1:15" x14ac:dyDescent="0.25">
      <c r="A43" s="2" t="s">
        <v>86</v>
      </c>
      <c r="B43" s="38">
        <v>17380</v>
      </c>
      <c r="C43" s="17">
        <v>1975</v>
      </c>
      <c r="D43" s="19">
        <v>1990</v>
      </c>
      <c r="E43" s="20">
        <v>1948</v>
      </c>
      <c r="F43" s="21">
        <v>1949</v>
      </c>
      <c r="G43" s="22">
        <v>1947</v>
      </c>
      <c r="H43" s="23">
        <v>1976</v>
      </c>
      <c r="I43" s="24">
        <v>1983</v>
      </c>
      <c r="J43" s="25">
        <v>1947</v>
      </c>
      <c r="K43" s="23">
        <v>1959</v>
      </c>
      <c r="L43" s="26">
        <v>2001</v>
      </c>
      <c r="M43" s="27">
        <v>1994</v>
      </c>
      <c r="N43" s="20">
        <v>1974</v>
      </c>
      <c r="O43" s="2" t="s">
        <v>86</v>
      </c>
    </row>
    <row r="44" spans="1:15" x14ac:dyDescent="0.25">
      <c r="A44" s="3" t="s">
        <v>106</v>
      </c>
      <c r="B44" s="4">
        <v>37.299999999999997</v>
      </c>
      <c r="C44" s="5">
        <v>13.4</v>
      </c>
      <c r="D44" s="6">
        <v>14.8</v>
      </c>
      <c r="E44" s="7">
        <v>19.2</v>
      </c>
      <c r="F44" s="8">
        <v>24.1</v>
      </c>
      <c r="G44" s="9">
        <v>27.2</v>
      </c>
      <c r="H44" s="10">
        <v>27.5</v>
      </c>
      <c r="I44" s="11">
        <v>31.5</v>
      </c>
      <c r="J44" s="12">
        <v>37.299999999999997</v>
      </c>
      <c r="K44" s="10">
        <v>29.9</v>
      </c>
      <c r="L44" s="13">
        <v>20.5</v>
      </c>
      <c r="M44" s="14">
        <v>16.100000000000001</v>
      </c>
      <c r="N44" s="7">
        <v>13.7</v>
      </c>
      <c r="O44" s="3" t="s">
        <v>106</v>
      </c>
    </row>
    <row r="45" spans="1:15" x14ac:dyDescent="0.25">
      <c r="A45" s="36" t="s">
        <v>89</v>
      </c>
      <c r="B45" s="39">
        <v>37843</v>
      </c>
      <c r="C45" s="40">
        <v>37623</v>
      </c>
      <c r="D45" s="41">
        <v>37678</v>
      </c>
      <c r="E45" s="42">
        <v>37707</v>
      </c>
      <c r="F45" s="43">
        <v>37727</v>
      </c>
      <c r="G45" s="44">
        <v>37772</v>
      </c>
      <c r="H45" s="45">
        <v>37801</v>
      </c>
      <c r="I45" s="46">
        <v>37817</v>
      </c>
      <c r="J45" s="47">
        <v>37843</v>
      </c>
      <c r="K45" s="45">
        <v>37884</v>
      </c>
      <c r="L45" s="48">
        <v>37896</v>
      </c>
      <c r="M45" s="49">
        <v>37948</v>
      </c>
      <c r="N45" s="42">
        <v>37968</v>
      </c>
      <c r="O45" s="36" t="s">
        <v>89</v>
      </c>
    </row>
    <row r="46" spans="1:15" x14ac:dyDescent="0.25">
      <c r="A46" s="2" t="s">
        <v>22</v>
      </c>
      <c r="B46" s="18">
        <v>37.799999999999997</v>
      </c>
      <c r="C46" s="17">
        <v>15</v>
      </c>
      <c r="D46" s="19">
        <v>19.899999999999999</v>
      </c>
      <c r="E46" s="20">
        <v>22.9</v>
      </c>
      <c r="F46" s="21">
        <v>29.3</v>
      </c>
      <c r="G46" s="22">
        <v>32.4</v>
      </c>
      <c r="H46" s="23">
        <v>35</v>
      </c>
      <c r="I46" s="24">
        <v>37.799999999999997</v>
      </c>
      <c r="J46" s="85">
        <v>37.299999999999997</v>
      </c>
      <c r="K46" s="23">
        <v>32.799999999999997</v>
      </c>
      <c r="L46" s="26">
        <v>26.9</v>
      </c>
      <c r="M46" s="27">
        <v>18.8</v>
      </c>
      <c r="N46" s="20">
        <v>16.100000000000001</v>
      </c>
      <c r="O46" s="2" t="s">
        <v>22</v>
      </c>
    </row>
    <row r="47" spans="1:15" x14ac:dyDescent="0.25">
      <c r="A47" s="2" t="s">
        <v>89</v>
      </c>
      <c r="B47" s="39">
        <v>19176</v>
      </c>
      <c r="C47" s="17">
        <v>1998</v>
      </c>
      <c r="D47" s="75">
        <v>18311</v>
      </c>
      <c r="E47" s="76">
        <v>19443</v>
      </c>
      <c r="F47" s="77">
        <v>18004</v>
      </c>
      <c r="G47" s="78">
        <v>19504</v>
      </c>
      <c r="H47" s="23">
        <v>1947</v>
      </c>
      <c r="I47" s="80">
        <v>19176</v>
      </c>
      <c r="J47" s="47">
        <v>37843</v>
      </c>
      <c r="K47" s="79">
        <v>18145</v>
      </c>
      <c r="L47" s="82">
        <v>21824</v>
      </c>
      <c r="M47" s="83">
        <v>20399</v>
      </c>
      <c r="N47" s="76">
        <v>36867</v>
      </c>
      <c r="O47" s="2" t="s">
        <v>89</v>
      </c>
    </row>
    <row r="48" spans="1:15" x14ac:dyDescent="0.25">
      <c r="A48" s="15" t="s">
        <v>114</v>
      </c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 t="s">
        <v>114</v>
      </c>
    </row>
    <row r="49" spans="1:15" x14ac:dyDescent="0.25">
      <c r="A49" s="3" t="s">
        <v>115</v>
      </c>
      <c r="B49" s="4">
        <f>INT(SUM(C49:N49)*100/12)/100</f>
        <v>11.03</v>
      </c>
      <c r="C49" s="5">
        <f t="shared" ref="C49:N49" si="4">(C3+C26)/2</f>
        <v>3.57</v>
      </c>
      <c r="D49" s="6">
        <f t="shared" si="4"/>
        <v>3.3450000000000002</v>
      </c>
      <c r="E49" s="7">
        <f t="shared" si="4"/>
        <v>8.66</v>
      </c>
      <c r="F49" s="8">
        <f t="shared" si="4"/>
        <v>9.8550000000000004</v>
      </c>
      <c r="G49" s="9">
        <f t="shared" si="4"/>
        <v>13.23</v>
      </c>
      <c r="H49" s="10">
        <f t="shared" si="4"/>
        <v>17.600000000000001</v>
      </c>
      <c r="I49" s="11">
        <f t="shared" si="4"/>
        <v>18.25</v>
      </c>
      <c r="J49" s="12">
        <f t="shared" si="4"/>
        <v>20.350000000000001</v>
      </c>
      <c r="K49" s="10">
        <f t="shared" si="4"/>
        <v>14.93</v>
      </c>
      <c r="L49" s="13">
        <f t="shared" si="4"/>
        <v>8.9600000000000009</v>
      </c>
      <c r="M49" s="14">
        <f t="shared" si="4"/>
        <v>8.74</v>
      </c>
      <c r="N49" s="7">
        <f t="shared" si="4"/>
        <v>4.9049999999999994</v>
      </c>
      <c r="O49" s="3" t="s">
        <v>115</v>
      </c>
    </row>
    <row r="50" spans="1:15" x14ac:dyDescent="0.25">
      <c r="A50" s="30" t="s">
        <v>116</v>
      </c>
      <c r="B50" s="18">
        <f>INT(SUM(C50:N50)*100/12)/100</f>
        <v>11.14</v>
      </c>
      <c r="C50" s="17">
        <v>4.7699999999999996</v>
      </c>
      <c r="D50" s="19">
        <v>6.47</v>
      </c>
      <c r="E50" s="20">
        <v>7.69</v>
      </c>
      <c r="F50" s="21">
        <v>9.3699999999999992</v>
      </c>
      <c r="G50" s="22">
        <v>13.38</v>
      </c>
      <c r="H50" s="23">
        <v>15.57</v>
      </c>
      <c r="I50" s="24">
        <v>17.93</v>
      </c>
      <c r="J50" s="25">
        <v>18.899999999999999</v>
      </c>
      <c r="K50" s="23">
        <v>13.99</v>
      </c>
      <c r="L50" s="26">
        <v>13.22</v>
      </c>
      <c r="M50" s="27">
        <v>7.79</v>
      </c>
      <c r="N50" s="20">
        <v>4.68</v>
      </c>
      <c r="O50" s="30" t="s">
        <v>116</v>
      </c>
    </row>
    <row r="51" spans="1:15" x14ac:dyDescent="0.25">
      <c r="A51" s="30" t="s">
        <v>21</v>
      </c>
      <c r="B51" s="18">
        <f t="shared" ref="B51:N51" si="5">B49-B50</f>
        <v>-0.11000000000000121</v>
      </c>
      <c r="C51" s="17">
        <f t="shared" si="5"/>
        <v>-1.1999999999999997</v>
      </c>
      <c r="D51" s="19">
        <f t="shared" si="5"/>
        <v>-3.1249999999999996</v>
      </c>
      <c r="E51" s="20">
        <f t="shared" si="5"/>
        <v>0.96999999999999975</v>
      </c>
      <c r="F51" s="21">
        <f t="shared" si="5"/>
        <v>0.48500000000000121</v>
      </c>
      <c r="G51" s="22">
        <f t="shared" si="5"/>
        <v>-0.15000000000000036</v>
      </c>
      <c r="H51" s="23">
        <f t="shared" si="5"/>
        <v>2.0300000000000011</v>
      </c>
      <c r="I51" s="24">
        <f t="shared" si="5"/>
        <v>0.32000000000000028</v>
      </c>
      <c r="J51" s="25">
        <f t="shared" si="5"/>
        <v>1.4500000000000028</v>
      </c>
      <c r="K51" s="23">
        <f t="shared" si="5"/>
        <v>0.9399999999999995</v>
      </c>
      <c r="L51" s="26">
        <f t="shared" si="5"/>
        <v>-4.26</v>
      </c>
      <c r="M51" s="27">
        <f t="shared" si="5"/>
        <v>0.95000000000000018</v>
      </c>
      <c r="N51" s="20">
        <f t="shared" si="5"/>
        <v>0.22499999999999964</v>
      </c>
      <c r="O51" s="30" t="s">
        <v>21</v>
      </c>
    </row>
    <row r="52" spans="1:15" x14ac:dyDescent="0.25">
      <c r="A52" s="30" t="s">
        <v>117</v>
      </c>
      <c r="B52" s="18">
        <v>11.03</v>
      </c>
      <c r="C52" s="17">
        <v>3.57</v>
      </c>
      <c r="D52" s="19">
        <v>3.34</v>
      </c>
      <c r="E52" s="20">
        <v>7.44</v>
      </c>
      <c r="F52" s="21">
        <v>8.34</v>
      </c>
      <c r="G52" s="22">
        <v>12.82</v>
      </c>
      <c r="H52" s="23">
        <v>15.45</v>
      </c>
      <c r="I52" s="24">
        <v>16.95</v>
      </c>
      <c r="J52" s="25">
        <v>18.149999999999999</v>
      </c>
      <c r="K52" s="23">
        <v>13.94</v>
      </c>
      <c r="L52" s="26">
        <v>8.9600000000000009</v>
      </c>
      <c r="M52" s="27">
        <v>6.99</v>
      </c>
      <c r="N52" s="20">
        <v>3.13</v>
      </c>
      <c r="O52" s="30" t="s">
        <v>117</v>
      </c>
    </row>
    <row r="53" spans="1:15" x14ac:dyDescent="0.25">
      <c r="A53" s="30" t="s">
        <v>86</v>
      </c>
      <c r="B53" s="18">
        <v>2003</v>
      </c>
      <c r="C53" s="17">
        <v>2003</v>
      </c>
      <c r="D53" s="19">
        <v>2003</v>
      </c>
      <c r="E53" s="20">
        <v>2001</v>
      </c>
      <c r="F53" s="21">
        <v>2001</v>
      </c>
      <c r="G53" s="22">
        <v>2002</v>
      </c>
      <c r="H53" s="23">
        <v>2002</v>
      </c>
      <c r="I53" s="24">
        <v>2002</v>
      </c>
      <c r="J53" s="25">
        <v>2002</v>
      </c>
      <c r="K53" s="23">
        <v>2001</v>
      </c>
      <c r="L53" s="26">
        <v>2003</v>
      </c>
      <c r="M53" s="27">
        <v>2001</v>
      </c>
      <c r="N53" s="20">
        <v>2001</v>
      </c>
      <c r="O53" s="30" t="s">
        <v>86</v>
      </c>
    </row>
    <row r="54" spans="1:15" x14ac:dyDescent="0.25">
      <c r="A54" s="30" t="s">
        <v>118</v>
      </c>
      <c r="B54" s="18">
        <v>11.21</v>
      </c>
      <c r="C54" s="17">
        <v>5.64</v>
      </c>
      <c r="D54" s="19">
        <v>7.84</v>
      </c>
      <c r="E54" s="20">
        <v>8.66</v>
      </c>
      <c r="F54" s="21">
        <v>9.89</v>
      </c>
      <c r="G54" s="22">
        <v>13.93</v>
      </c>
      <c r="H54" s="23">
        <v>17.600000000000001</v>
      </c>
      <c r="I54" s="24">
        <v>18.899999999999999</v>
      </c>
      <c r="J54" s="25">
        <v>20.350000000000001</v>
      </c>
      <c r="K54" s="23">
        <v>14.93</v>
      </c>
      <c r="L54" s="26">
        <v>15.4</v>
      </c>
      <c r="M54" s="27">
        <v>8.74</v>
      </c>
      <c r="N54" s="20">
        <v>6.22</v>
      </c>
      <c r="O54" s="30" t="s">
        <v>118</v>
      </c>
    </row>
    <row r="55" spans="1:15" ht="15.75" thickBot="1" x14ac:dyDescent="0.3">
      <c r="A55" s="88" t="s">
        <v>86</v>
      </c>
      <c r="B55" s="89">
        <v>2002</v>
      </c>
      <c r="C55" s="90">
        <v>2002</v>
      </c>
      <c r="D55" s="91">
        <v>2002</v>
      </c>
      <c r="E55" s="92">
        <v>2003</v>
      </c>
      <c r="F55" s="93">
        <v>2002</v>
      </c>
      <c r="G55" s="94">
        <v>2001</v>
      </c>
      <c r="H55" s="95">
        <v>2003</v>
      </c>
      <c r="I55" s="96">
        <v>2001</v>
      </c>
      <c r="J55" s="97">
        <v>2003</v>
      </c>
      <c r="K55" s="95">
        <v>2003</v>
      </c>
      <c r="L55" s="98">
        <v>2001</v>
      </c>
      <c r="M55" s="99">
        <v>2003</v>
      </c>
      <c r="N55" s="92">
        <v>2002</v>
      </c>
      <c r="O55" s="88" t="s">
        <v>86</v>
      </c>
    </row>
    <row r="56" spans="1:15" ht="15.75" thickTop="1" x14ac:dyDescent="0.25">
      <c r="A56" s="100" t="s">
        <v>119</v>
      </c>
      <c r="B56" s="63">
        <f>INT(SUM(C56:N56)*100/12)/100</f>
        <v>11.17</v>
      </c>
      <c r="C56" s="64">
        <f t="shared" ref="C56:N56" si="6">(C14+C37)/2</f>
        <v>3.5999999999999996</v>
      </c>
      <c r="D56" s="65">
        <f t="shared" si="6"/>
        <v>3.85</v>
      </c>
      <c r="E56" s="66">
        <f t="shared" si="6"/>
        <v>8.9499999999999993</v>
      </c>
      <c r="F56" s="67">
        <f t="shared" si="6"/>
        <v>10.25</v>
      </c>
      <c r="G56" s="68">
        <f t="shared" si="6"/>
        <v>13</v>
      </c>
      <c r="H56" s="69">
        <f t="shared" si="6"/>
        <v>17.25</v>
      </c>
      <c r="I56" s="70">
        <f t="shared" si="6"/>
        <v>18.399999999999999</v>
      </c>
      <c r="J56" s="71">
        <f t="shared" si="6"/>
        <v>20.5</v>
      </c>
      <c r="K56" s="69">
        <f t="shared" si="6"/>
        <v>15.75</v>
      </c>
      <c r="L56" s="72">
        <f t="shared" si="6"/>
        <v>9.0500000000000007</v>
      </c>
      <c r="M56" s="73">
        <f t="shared" si="6"/>
        <v>8.6999999999999993</v>
      </c>
      <c r="N56" s="66">
        <f t="shared" si="6"/>
        <v>4.75</v>
      </c>
      <c r="O56" s="100" t="s">
        <v>119</v>
      </c>
    </row>
    <row r="57" spans="1:15" x14ac:dyDescent="0.25">
      <c r="A57" s="2" t="s">
        <v>120</v>
      </c>
      <c r="B57" s="18">
        <v>10.1</v>
      </c>
      <c r="C57" s="17">
        <v>3.4</v>
      </c>
      <c r="D57" s="19">
        <v>4</v>
      </c>
      <c r="E57" s="20">
        <v>6.5</v>
      </c>
      <c r="F57" s="21">
        <v>8.8000000000000007</v>
      </c>
      <c r="G57" s="22">
        <v>12.4</v>
      </c>
      <c r="H57" s="23">
        <v>14.9</v>
      </c>
      <c r="I57" s="24">
        <v>16.899999999999999</v>
      </c>
      <c r="J57" s="25">
        <v>17</v>
      </c>
      <c r="K57" s="23">
        <v>14.9</v>
      </c>
      <c r="L57" s="26">
        <v>11.3</v>
      </c>
      <c r="M57" s="27">
        <v>6.9</v>
      </c>
      <c r="N57" s="20">
        <v>4.4000000000000004</v>
      </c>
      <c r="O57" s="2" t="s">
        <v>120</v>
      </c>
    </row>
    <row r="58" spans="1:15" x14ac:dyDescent="0.25">
      <c r="A58" s="30" t="s">
        <v>21</v>
      </c>
      <c r="B58" s="18">
        <f t="shared" ref="B58:N58" si="7">B56-B57</f>
        <v>1.0700000000000003</v>
      </c>
      <c r="C58" s="17">
        <f t="shared" si="7"/>
        <v>0.19999999999999973</v>
      </c>
      <c r="D58" s="19">
        <f t="shared" si="7"/>
        <v>-0.14999999999999991</v>
      </c>
      <c r="E58" s="20">
        <f t="shared" si="7"/>
        <v>2.4499999999999993</v>
      </c>
      <c r="F58" s="21">
        <f t="shared" si="7"/>
        <v>1.4499999999999993</v>
      </c>
      <c r="G58" s="22">
        <f t="shared" si="7"/>
        <v>0.59999999999999964</v>
      </c>
      <c r="H58" s="23">
        <f t="shared" si="7"/>
        <v>2.3499999999999996</v>
      </c>
      <c r="I58" s="24">
        <f t="shared" si="7"/>
        <v>1.5</v>
      </c>
      <c r="J58" s="25">
        <f t="shared" si="7"/>
        <v>3.5</v>
      </c>
      <c r="K58" s="23">
        <f t="shared" si="7"/>
        <v>0.84999999999999964</v>
      </c>
      <c r="L58" s="26">
        <f t="shared" si="7"/>
        <v>-2.25</v>
      </c>
      <c r="M58" s="27">
        <f t="shared" si="7"/>
        <v>1.7999999999999989</v>
      </c>
      <c r="N58" s="20">
        <f t="shared" si="7"/>
        <v>0.34999999999999964</v>
      </c>
      <c r="O58" s="30" t="s">
        <v>21</v>
      </c>
    </row>
    <row r="59" spans="1:15" x14ac:dyDescent="0.25">
      <c r="A59" s="30" t="s">
        <v>117</v>
      </c>
      <c r="B59" s="16"/>
      <c r="C59" s="17">
        <v>-3.1</v>
      </c>
      <c r="D59" s="19">
        <v>-3.6</v>
      </c>
      <c r="E59" s="20">
        <v>3.4</v>
      </c>
      <c r="F59" s="21">
        <v>6.3</v>
      </c>
      <c r="G59" s="22">
        <v>9.6999999999999993</v>
      </c>
      <c r="H59" s="23">
        <v>12.5</v>
      </c>
      <c r="I59" s="24">
        <v>14.9</v>
      </c>
      <c r="J59" s="25">
        <v>14.9</v>
      </c>
      <c r="K59" s="23">
        <v>11.9</v>
      </c>
      <c r="L59" s="26">
        <v>7.6</v>
      </c>
      <c r="M59" s="27">
        <v>3.7</v>
      </c>
      <c r="N59" s="20">
        <v>0</v>
      </c>
      <c r="O59" s="30" t="s">
        <v>117</v>
      </c>
    </row>
    <row r="60" spans="1:15" x14ac:dyDescent="0.25">
      <c r="A60" s="30" t="s">
        <v>86</v>
      </c>
      <c r="B60" s="16"/>
      <c r="C60" s="17">
        <v>1963</v>
      </c>
      <c r="D60" s="19">
        <v>1956</v>
      </c>
      <c r="E60" s="20">
        <v>1955</v>
      </c>
      <c r="F60" s="21">
        <v>1986</v>
      </c>
      <c r="G60" s="22">
        <v>1984</v>
      </c>
      <c r="H60" s="23">
        <v>1972</v>
      </c>
      <c r="I60" s="24" t="s">
        <v>99</v>
      </c>
      <c r="J60" s="25">
        <v>1956</v>
      </c>
      <c r="K60" s="23">
        <v>1986</v>
      </c>
      <c r="L60" s="26">
        <v>1974</v>
      </c>
      <c r="M60" s="27">
        <v>1993</v>
      </c>
      <c r="N60" s="20">
        <v>1993</v>
      </c>
      <c r="O60" s="30" t="s">
        <v>86</v>
      </c>
    </row>
    <row r="61" spans="1:15" x14ac:dyDescent="0.25">
      <c r="A61" s="30" t="s">
        <v>118</v>
      </c>
      <c r="B61" s="16"/>
      <c r="C61" s="17">
        <v>7.3</v>
      </c>
      <c r="D61" s="19">
        <v>8.6</v>
      </c>
      <c r="E61" s="20">
        <v>9.9</v>
      </c>
      <c r="F61" s="21">
        <v>11.8</v>
      </c>
      <c r="G61" s="22">
        <v>15.1</v>
      </c>
      <c r="H61" s="23">
        <v>17.8</v>
      </c>
      <c r="I61" s="24">
        <v>20.100000000000001</v>
      </c>
      <c r="J61" s="25">
        <v>21.1</v>
      </c>
      <c r="K61" s="23">
        <v>18.600000000000001</v>
      </c>
      <c r="L61" s="26">
        <v>15</v>
      </c>
      <c r="M61" s="27">
        <v>11.2</v>
      </c>
      <c r="N61" s="20">
        <v>8</v>
      </c>
      <c r="O61" s="30" t="s">
        <v>118</v>
      </c>
    </row>
    <row r="62" spans="1:15" x14ac:dyDescent="0.25">
      <c r="A62" s="88" t="s">
        <v>86</v>
      </c>
      <c r="B62" s="101"/>
      <c r="C62" s="90">
        <v>1975</v>
      </c>
      <c r="D62" s="91">
        <v>1990</v>
      </c>
      <c r="E62" s="92" t="s">
        <v>99</v>
      </c>
      <c r="F62" s="93">
        <v>1961</v>
      </c>
      <c r="G62" s="94">
        <v>1947</v>
      </c>
      <c r="H62" s="95">
        <v>1976</v>
      </c>
      <c r="I62" s="96">
        <v>1983</v>
      </c>
      <c r="J62" s="97">
        <v>1947</v>
      </c>
      <c r="K62" s="95">
        <v>1949</v>
      </c>
      <c r="L62" s="98">
        <v>2001</v>
      </c>
      <c r="M62" s="99">
        <v>1994</v>
      </c>
      <c r="N62" s="92">
        <v>1974</v>
      </c>
      <c r="O62" s="88" t="s">
        <v>86</v>
      </c>
    </row>
    <row r="63" spans="1:15" x14ac:dyDescent="0.25">
      <c r="A63" s="15" t="s">
        <v>121</v>
      </c>
      <c r="B63" s="16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 t="s">
        <v>121</v>
      </c>
    </row>
    <row r="64" spans="1:15" x14ac:dyDescent="0.25">
      <c r="A64" s="3" t="s">
        <v>122</v>
      </c>
      <c r="B64" s="4">
        <f>SUM(C64:N64)</f>
        <v>69</v>
      </c>
      <c r="C64" s="5">
        <v>14</v>
      </c>
      <c r="D64" s="6">
        <v>18</v>
      </c>
      <c r="E64" s="7">
        <v>7</v>
      </c>
      <c r="F64" s="8">
        <v>9</v>
      </c>
      <c r="G64" s="9">
        <v>0</v>
      </c>
      <c r="H64" s="10">
        <v>0</v>
      </c>
      <c r="I64" s="11">
        <v>0</v>
      </c>
      <c r="J64" s="12">
        <v>0</v>
      </c>
      <c r="K64" s="10">
        <v>0</v>
      </c>
      <c r="L64" s="13">
        <v>7</v>
      </c>
      <c r="M64" s="14">
        <v>2</v>
      </c>
      <c r="N64" s="7">
        <v>12</v>
      </c>
      <c r="O64" s="3" t="s">
        <v>122</v>
      </c>
    </row>
    <row r="65" spans="1:15" x14ac:dyDescent="0.25">
      <c r="A65" s="2" t="s">
        <v>123</v>
      </c>
      <c r="B65" s="18">
        <f>SUM(C65:N65)</f>
        <v>43</v>
      </c>
      <c r="C65" s="17">
        <v>11</v>
      </c>
      <c r="D65" s="19">
        <v>7.5</v>
      </c>
      <c r="E65" s="20">
        <v>4.5</v>
      </c>
      <c r="F65" s="21">
        <v>3.5</v>
      </c>
      <c r="G65" s="22">
        <v>0</v>
      </c>
      <c r="H65" s="23">
        <v>0</v>
      </c>
      <c r="I65" s="24">
        <v>0</v>
      </c>
      <c r="J65" s="25">
        <v>0</v>
      </c>
      <c r="K65" s="23">
        <v>0</v>
      </c>
      <c r="L65" s="26">
        <v>0.5</v>
      </c>
      <c r="M65" s="27">
        <v>3</v>
      </c>
      <c r="N65" s="20">
        <v>13</v>
      </c>
      <c r="O65" s="2" t="s">
        <v>123</v>
      </c>
    </row>
    <row r="66" spans="1:15" x14ac:dyDescent="0.25">
      <c r="A66" s="2" t="s">
        <v>124</v>
      </c>
      <c r="B66" s="18">
        <v>69</v>
      </c>
      <c r="C66" s="17">
        <v>14</v>
      </c>
      <c r="D66" s="19">
        <v>18</v>
      </c>
      <c r="E66" s="20">
        <v>7</v>
      </c>
      <c r="F66" s="21">
        <v>9</v>
      </c>
      <c r="G66" s="22">
        <v>0</v>
      </c>
      <c r="H66" s="23">
        <v>0</v>
      </c>
      <c r="I66" s="24">
        <v>0</v>
      </c>
      <c r="J66" s="25">
        <v>0</v>
      </c>
      <c r="K66" s="23">
        <v>0</v>
      </c>
      <c r="L66" s="26">
        <v>7</v>
      </c>
      <c r="M66" s="27">
        <v>6</v>
      </c>
      <c r="N66" s="20">
        <v>19</v>
      </c>
      <c r="O66" s="2" t="s">
        <v>124</v>
      </c>
    </row>
    <row r="67" spans="1:15" x14ac:dyDescent="0.25">
      <c r="A67" s="2" t="s">
        <v>86</v>
      </c>
      <c r="B67" s="18">
        <v>2003</v>
      </c>
      <c r="C67" s="17">
        <v>2003</v>
      </c>
      <c r="D67" s="19">
        <v>2003</v>
      </c>
      <c r="E67" s="20">
        <v>2003</v>
      </c>
      <c r="F67" s="21">
        <v>2003</v>
      </c>
      <c r="G67" s="22"/>
      <c r="H67" s="23"/>
      <c r="I67" s="24"/>
      <c r="J67" s="25"/>
      <c r="K67" s="23"/>
      <c r="L67" s="26">
        <v>2003</v>
      </c>
      <c r="M67" s="27">
        <v>2001</v>
      </c>
      <c r="N67" s="20">
        <v>2001</v>
      </c>
      <c r="O67" s="2" t="s">
        <v>86</v>
      </c>
    </row>
    <row r="68" spans="1:15" x14ac:dyDescent="0.25">
      <c r="A68" s="2" t="s">
        <v>125</v>
      </c>
      <c r="B68" s="18">
        <v>34</v>
      </c>
      <c r="C68" s="17">
        <v>11</v>
      </c>
      <c r="D68" s="19">
        <v>6</v>
      </c>
      <c r="E68" s="20">
        <v>2</v>
      </c>
      <c r="F68" s="21">
        <v>2</v>
      </c>
      <c r="G68" s="22">
        <v>0</v>
      </c>
      <c r="H68" s="23">
        <v>0</v>
      </c>
      <c r="I68" s="24">
        <v>0</v>
      </c>
      <c r="J68" s="25">
        <v>0</v>
      </c>
      <c r="K68" s="23">
        <v>0</v>
      </c>
      <c r="L68" s="26">
        <v>0</v>
      </c>
      <c r="M68" s="27">
        <v>0</v>
      </c>
      <c r="N68" s="20">
        <v>7</v>
      </c>
      <c r="O68" s="2" t="s">
        <v>125</v>
      </c>
    </row>
    <row r="69" spans="1:15" x14ac:dyDescent="0.25">
      <c r="A69" s="2" t="s">
        <v>126</v>
      </c>
      <c r="B69" s="18">
        <v>2002</v>
      </c>
      <c r="C69" s="17">
        <v>2001</v>
      </c>
      <c r="D69" s="19">
        <v>2002</v>
      </c>
      <c r="E69" s="20">
        <v>2001</v>
      </c>
      <c r="F69" s="21">
        <v>2002</v>
      </c>
      <c r="G69" s="22"/>
      <c r="H69" s="23"/>
      <c r="I69" s="24"/>
      <c r="J69" s="25"/>
      <c r="K69" s="23"/>
      <c r="L69" s="26">
        <v>2001</v>
      </c>
      <c r="M69" s="27">
        <v>2002</v>
      </c>
      <c r="N69" s="20">
        <v>2002</v>
      </c>
      <c r="O69" s="2" t="s">
        <v>126</v>
      </c>
    </row>
    <row r="70" spans="1:15" x14ac:dyDescent="0.25">
      <c r="A70" s="2" t="s">
        <v>127</v>
      </c>
      <c r="B70" s="102">
        <v>37913</v>
      </c>
      <c r="C70" s="17"/>
      <c r="D70" s="19"/>
      <c r="E70" s="20"/>
      <c r="F70" s="21"/>
      <c r="G70" s="22"/>
      <c r="H70" s="23"/>
      <c r="I70" s="24"/>
      <c r="J70" s="25"/>
      <c r="K70" s="23"/>
      <c r="L70" s="26"/>
      <c r="M70" s="27"/>
      <c r="N70" s="20"/>
      <c r="O70" s="2"/>
    </row>
    <row r="71" spans="1:15" x14ac:dyDescent="0.25">
      <c r="A71" s="2" t="s">
        <v>128</v>
      </c>
      <c r="B71" s="39">
        <v>37913</v>
      </c>
      <c r="C71" s="17"/>
      <c r="D71" s="19"/>
      <c r="E71" s="20"/>
      <c r="F71" s="21"/>
      <c r="G71" s="22"/>
      <c r="H71" s="23"/>
      <c r="I71" s="24"/>
      <c r="J71" s="25"/>
      <c r="K71" s="23"/>
      <c r="L71" s="26"/>
      <c r="M71" s="27"/>
      <c r="N71" s="20"/>
      <c r="O71" s="2"/>
    </row>
    <row r="72" spans="1:15" x14ac:dyDescent="0.25">
      <c r="A72" s="2" t="s">
        <v>129</v>
      </c>
      <c r="B72" s="39">
        <v>37210</v>
      </c>
      <c r="C72" s="17"/>
      <c r="D72" s="19"/>
      <c r="E72" s="20"/>
      <c r="F72" s="21"/>
      <c r="G72" s="22"/>
      <c r="H72" s="23"/>
      <c r="I72" s="24"/>
      <c r="J72" s="25"/>
      <c r="K72" s="23"/>
      <c r="L72" s="26"/>
      <c r="M72" s="27"/>
      <c r="N72" s="20"/>
      <c r="O72" s="2"/>
    </row>
    <row r="73" spans="1:15" x14ac:dyDescent="0.25">
      <c r="A73" s="2" t="s">
        <v>130</v>
      </c>
      <c r="B73" s="102">
        <v>37723</v>
      </c>
      <c r="C73" s="17"/>
      <c r="D73" s="19"/>
      <c r="E73" s="20"/>
      <c r="F73" s="21"/>
      <c r="G73" s="22"/>
      <c r="H73" s="23"/>
      <c r="I73" s="24"/>
      <c r="J73" s="25"/>
      <c r="K73" s="23"/>
      <c r="L73" s="26"/>
      <c r="M73" s="27"/>
      <c r="N73" s="20"/>
      <c r="O73" s="2"/>
    </row>
    <row r="74" spans="1:15" x14ac:dyDescent="0.25">
      <c r="A74" s="2" t="s">
        <v>131</v>
      </c>
      <c r="B74" s="39">
        <v>37723</v>
      </c>
      <c r="C74" s="17"/>
      <c r="D74" s="19"/>
      <c r="E74" s="20"/>
      <c r="F74" s="21"/>
      <c r="G74" s="22"/>
      <c r="H74" s="23"/>
      <c r="I74" s="24"/>
      <c r="J74" s="25"/>
      <c r="K74" s="23"/>
      <c r="L74" s="26"/>
      <c r="M74" s="27"/>
      <c r="N74" s="20"/>
      <c r="O74" s="2"/>
    </row>
    <row r="75" spans="1:15" ht="15.75" thickBot="1" x14ac:dyDescent="0.3">
      <c r="A75" s="103" t="s">
        <v>132</v>
      </c>
      <c r="B75" s="104">
        <v>37004</v>
      </c>
      <c r="C75" s="105"/>
      <c r="D75" s="106"/>
      <c r="E75" s="107"/>
      <c r="F75" s="108"/>
      <c r="G75" s="109"/>
      <c r="H75" s="110"/>
      <c r="I75" s="111"/>
      <c r="J75" s="112"/>
      <c r="K75" s="110"/>
      <c r="L75" s="113"/>
      <c r="M75" s="114"/>
      <c r="N75" s="107"/>
      <c r="O75" s="103"/>
    </row>
    <row r="76" spans="1:15" ht="15.75" thickTop="1" x14ac:dyDescent="0.25">
      <c r="A76" s="62" t="s">
        <v>133</v>
      </c>
      <c r="B76" s="63">
        <f>SUM(C76:N76)</f>
        <v>47</v>
      </c>
      <c r="C76" s="64">
        <v>12</v>
      </c>
      <c r="D76" s="65">
        <v>11</v>
      </c>
      <c r="E76" s="66">
        <v>1</v>
      </c>
      <c r="F76" s="67">
        <v>6</v>
      </c>
      <c r="G76" s="68">
        <v>0</v>
      </c>
      <c r="H76" s="69">
        <v>0</v>
      </c>
      <c r="I76" s="70">
        <v>0</v>
      </c>
      <c r="J76" s="71">
        <v>0</v>
      </c>
      <c r="K76" s="69">
        <v>0</v>
      </c>
      <c r="L76" s="72">
        <v>4</v>
      </c>
      <c r="M76" s="73">
        <v>1</v>
      </c>
      <c r="N76" s="66">
        <v>12</v>
      </c>
      <c r="O76" s="62" t="s">
        <v>133</v>
      </c>
    </row>
    <row r="77" spans="1:15" x14ac:dyDescent="0.25">
      <c r="A77" s="115" t="s">
        <v>134</v>
      </c>
      <c r="B77" s="116">
        <f>SUM(C77:N77)</f>
        <v>49</v>
      </c>
      <c r="C77" s="117">
        <v>12</v>
      </c>
      <c r="D77" s="118">
        <v>11</v>
      </c>
      <c r="E77" s="119">
        <v>7</v>
      </c>
      <c r="F77" s="120">
        <v>3</v>
      </c>
      <c r="G77" s="121">
        <v>0</v>
      </c>
      <c r="H77" s="122">
        <v>0</v>
      </c>
      <c r="I77" s="123">
        <v>0</v>
      </c>
      <c r="J77" s="124">
        <v>0</v>
      </c>
      <c r="K77" s="122">
        <v>0</v>
      </c>
      <c r="L77" s="125">
        <v>1</v>
      </c>
      <c r="M77" s="126">
        <v>5</v>
      </c>
      <c r="N77" s="119">
        <v>10</v>
      </c>
      <c r="O77" s="115" t="s">
        <v>134</v>
      </c>
    </row>
    <row r="78" spans="1:15" x14ac:dyDescent="0.25">
      <c r="A78" s="2" t="s">
        <v>124</v>
      </c>
      <c r="B78" s="127"/>
      <c r="C78" s="17">
        <v>28</v>
      </c>
      <c r="D78" s="19">
        <v>27</v>
      </c>
      <c r="E78" s="20">
        <v>23</v>
      </c>
      <c r="F78" s="21">
        <v>9</v>
      </c>
      <c r="G78" s="22">
        <v>2</v>
      </c>
      <c r="H78" s="23">
        <v>0</v>
      </c>
      <c r="I78" s="24">
        <v>0</v>
      </c>
      <c r="J78" s="25">
        <v>0</v>
      </c>
      <c r="K78" s="23">
        <v>0</v>
      </c>
      <c r="L78" s="26">
        <v>5</v>
      </c>
      <c r="M78" s="27">
        <v>15</v>
      </c>
      <c r="N78" s="20">
        <v>23</v>
      </c>
      <c r="O78" s="2" t="s">
        <v>124</v>
      </c>
    </row>
    <row r="79" spans="1:15" x14ac:dyDescent="0.25">
      <c r="A79" s="2" t="s">
        <v>86</v>
      </c>
      <c r="B79" s="127"/>
      <c r="C79" s="17" t="s">
        <v>99</v>
      </c>
      <c r="D79" s="19">
        <v>1956</v>
      </c>
      <c r="E79" s="20">
        <v>1955</v>
      </c>
      <c r="F79" s="21">
        <v>1956</v>
      </c>
      <c r="G79" s="22">
        <v>1962</v>
      </c>
      <c r="H79" s="23"/>
      <c r="I79" s="24"/>
      <c r="J79" s="25"/>
      <c r="K79" s="23"/>
      <c r="L79" s="26">
        <v>1997</v>
      </c>
      <c r="M79" s="27">
        <v>1985</v>
      </c>
      <c r="N79" s="20">
        <v>1963</v>
      </c>
      <c r="O79" s="2" t="s">
        <v>86</v>
      </c>
    </row>
    <row r="80" spans="1:15" x14ac:dyDescent="0.25">
      <c r="A80" s="2" t="s">
        <v>125</v>
      </c>
      <c r="B80" s="127"/>
      <c r="C80" s="17">
        <v>0</v>
      </c>
      <c r="D80" s="19">
        <v>0</v>
      </c>
      <c r="E80" s="20">
        <v>0</v>
      </c>
      <c r="F80" s="21">
        <v>0</v>
      </c>
      <c r="G80" s="22">
        <v>0</v>
      </c>
      <c r="H80" s="23">
        <v>0</v>
      </c>
      <c r="I80" s="24">
        <v>0</v>
      </c>
      <c r="J80" s="25">
        <v>0</v>
      </c>
      <c r="K80" s="23">
        <v>0</v>
      </c>
      <c r="L80" s="26">
        <v>0</v>
      </c>
      <c r="M80" s="27">
        <v>0</v>
      </c>
      <c r="N80" s="20">
        <v>0</v>
      </c>
      <c r="O80" s="2" t="s">
        <v>125</v>
      </c>
    </row>
    <row r="81" spans="1:15" x14ac:dyDescent="0.25">
      <c r="A81" s="128" t="s">
        <v>126</v>
      </c>
      <c r="B81" s="127"/>
      <c r="C81" s="90" t="s">
        <v>99</v>
      </c>
      <c r="D81" s="91" t="s">
        <v>99</v>
      </c>
      <c r="E81" s="92" t="s">
        <v>99</v>
      </c>
      <c r="F81" s="93" t="s">
        <v>99</v>
      </c>
      <c r="G81" s="94">
        <v>2002</v>
      </c>
      <c r="H81" s="95"/>
      <c r="I81" s="96"/>
      <c r="J81" s="97"/>
      <c r="K81" s="95"/>
      <c r="L81" s="98">
        <v>2001</v>
      </c>
      <c r="M81" s="99" t="s">
        <v>99</v>
      </c>
      <c r="N81" s="92" t="s">
        <v>99</v>
      </c>
      <c r="O81" s="128" t="s">
        <v>126</v>
      </c>
    </row>
    <row r="82" spans="1:15" x14ac:dyDescent="0.25">
      <c r="A82" s="15" t="s">
        <v>135</v>
      </c>
      <c r="B82" s="16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 t="s">
        <v>135</v>
      </c>
    </row>
    <row r="83" spans="1:15" x14ac:dyDescent="0.25">
      <c r="A83" s="3" t="s">
        <v>136</v>
      </c>
      <c r="B83" s="4">
        <f>SUM(C83:N83)</f>
        <v>13</v>
      </c>
      <c r="C83" s="5">
        <v>6</v>
      </c>
      <c r="D83" s="6">
        <v>3</v>
      </c>
      <c r="E83" s="7">
        <v>0</v>
      </c>
      <c r="F83" s="8">
        <v>1</v>
      </c>
      <c r="G83" s="9">
        <v>0</v>
      </c>
      <c r="H83" s="10">
        <v>0</v>
      </c>
      <c r="I83" s="11">
        <v>0</v>
      </c>
      <c r="J83" s="12">
        <v>0</v>
      </c>
      <c r="K83" s="10">
        <v>0</v>
      </c>
      <c r="L83" s="13">
        <v>2</v>
      </c>
      <c r="M83" s="14">
        <v>0</v>
      </c>
      <c r="N83" s="7">
        <v>1</v>
      </c>
      <c r="O83" s="3" t="s">
        <v>136</v>
      </c>
    </row>
    <row r="84" spans="1:15" x14ac:dyDescent="0.25">
      <c r="A84" s="2" t="s">
        <v>137</v>
      </c>
      <c r="B84" s="18">
        <f>SUM(C84:N84)</f>
        <v>2.5</v>
      </c>
      <c r="C84" s="17">
        <v>1.5</v>
      </c>
      <c r="D84" s="19">
        <v>0.5</v>
      </c>
      <c r="E84" s="20">
        <v>0</v>
      </c>
      <c r="F84" s="21">
        <v>0</v>
      </c>
      <c r="G84" s="22">
        <v>0</v>
      </c>
      <c r="H84" s="23">
        <v>0</v>
      </c>
      <c r="I84" s="24">
        <v>0</v>
      </c>
      <c r="J84" s="25">
        <v>0</v>
      </c>
      <c r="K84" s="23">
        <v>0</v>
      </c>
      <c r="L84" s="26">
        <v>0</v>
      </c>
      <c r="M84" s="27">
        <v>0</v>
      </c>
      <c r="N84" s="20">
        <v>0.5</v>
      </c>
      <c r="O84" s="2" t="s">
        <v>137</v>
      </c>
    </row>
    <row r="85" spans="1:15" x14ac:dyDescent="0.25">
      <c r="A85" s="2" t="s">
        <v>138</v>
      </c>
      <c r="B85" s="18">
        <v>13</v>
      </c>
      <c r="C85" s="17">
        <v>6</v>
      </c>
      <c r="D85" s="19">
        <v>3</v>
      </c>
      <c r="E85" s="20">
        <v>0</v>
      </c>
      <c r="F85" s="21">
        <v>1</v>
      </c>
      <c r="G85" s="22">
        <v>0</v>
      </c>
      <c r="H85" s="23">
        <v>0</v>
      </c>
      <c r="I85" s="24">
        <v>0</v>
      </c>
      <c r="J85" s="25">
        <v>0</v>
      </c>
      <c r="K85" s="23">
        <v>0</v>
      </c>
      <c r="L85" s="26">
        <v>2</v>
      </c>
      <c r="M85" s="27">
        <v>0</v>
      </c>
      <c r="N85" s="20">
        <v>1</v>
      </c>
      <c r="O85" s="2" t="s">
        <v>138</v>
      </c>
    </row>
    <row r="86" spans="1:15" x14ac:dyDescent="0.25">
      <c r="A86" s="2" t="s">
        <v>86</v>
      </c>
      <c r="B86" s="18">
        <v>2003</v>
      </c>
      <c r="C86" s="17">
        <v>2003</v>
      </c>
      <c r="D86" s="19">
        <v>2003</v>
      </c>
      <c r="E86" s="20">
        <v>2003</v>
      </c>
      <c r="F86" s="21">
        <v>2003</v>
      </c>
      <c r="G86" s="22"/>
      <c r="H86" s="23"/>
      <c r="I86" s="24"/>
      <c r="J86" s="25"/>
      <c r="K86" s="23"/>
      <c r="L86" s="26">
        <v>2003</v>
      </c>
      <c r="M86" s="27">
        <v>2003</v>
      </c>
      <c r="N86" s="20">
        <v>2001</v>
      </c>
      <c r="O86" s="2" t="s">
        <v>86</v>
      </c>
    </row>
    <row r="87" spans="1:15" x14ac:dyDescent="0.25">
      <c r="A87" s="2" t="s">
        <v>139</v>
      </c>
      <c r="B87" s="18">
        <v>2</v>
      </c>
      <c r="C87" s="17">
        <v>1</v>
      </c>
      <c r="D87" s="19">
        <v>0</v>
      </c>
      <c r="E87" s="20">
        <v>0</v>
      </c>
      <c r="F87" s="21">
        <v>0</v>
      </c>
      <c r="G87" s="22">
        <v>0</v>
      </c>
      <c r="H87" s="23">
        <v>0</v>
      </c>
      <c r="I87" s="24">
        <v>0</v>
      </c>
      <c r="J87" s="25">
        <v>0</v>
      </c>
      <c r="K87" s="23">
        <v>0</v>
      </c>
      <c r="L87" s="26">
        <v>0</v>
      </c>
      <c r="M87" s="27">
        <v>0</v>
      </c>
      <c r="N87" s="20">
        <v>0</v>
      </c>
      <c r="O87" s="2" t="s">
        <v>139</v>
      </c>
    </row>
    <row r="88" spans="1:15" ht="15.75" thickBot="1" x14ac:dyDescent="0.3">
      <c r="A88" s="128" t="s">
        <v>126</v>
      </c>
      <c r="B88" s="89">
        <v>2002</v>
      </c>
      <c r="C88" s="90">
        <v>2001</v>
      </c>
      <c r="D88" s="91">
        <v>2002</v>
      </c>
      <c r="E88" s="92">
        <v>2003</v>
      </c>
      <c r="F88" s="93">
        <v>2002</v>
      </c>
      <c r="G88" s="94"/>
      <c r="H88" s="95"/>
      <c r="I88" s="96"/>
      <c r="J88" s="97"/>
      <c r="K88" s="95"/>
      <c r="L88" s="98">
        <v>2002</v>
      </c>
      <c r="M88" s="99">
        <v>2003</v>
      </c>
      <c r="N88" s="92">
        <v>2002</v>
      </c>
      <c r="O88" s="128" t="s">
        <v>126</v>
      </c>
    </row>
    <row r="89" spans="1:15" ht="15.75" thickTop="1" x14ac:dyDescent="0.25">
      <c r="A89" s="129" t="s">
        <v>140</v>
      </c>
      <c r="B89" s="130">
        <f>SUM(C89:N89)</f>
        <v>7</v>
      </c>
      <c r="C89" s="131">
        <v>3</v>
      </c>
      <c r="D89" s="132">
        <v>2</v>
      </c>
      <c r="E89" s="133">
        <v>0</v>
      </c>
      <c r="F89" s="134">
        <v>0</v>
      </c>
      <c r="G89" s="135">
        <v>0</v>
      </c>
      <c r="H89" s="136">
        <v>0</v>
      </c>
      <c r="I89" s="137">
        <v>0</v>
      </c>
      <c r="J89" s="138">
        <v>0</v>
      </c>
      <c r="K89" s="136">
        <v>0</v>
      </c>
      <c r="L89" s="139">
        <v>0</v>
      </c>
      <c r="M89" s="140">
        <v>0</v>
      </c>
      <c r="N89" s="133">
        <v>2</v>
      </c>
      <c r="O89" s="129" t="s">
        <v>140</v>
      </c>
    </row>
    <row r="90" spans="1:15" x14ac:dyDescent="0.25">
      <c r="A90" s="15" t="s">
        <v>141</v>
      </c>
      <c r="B90" s="16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 t="s">
        <v>141</v>
      </c>
    </row>
    <row r="91" spans="1:15" x14ac:dyDescent="0.25">
      <c r="A91" s="3" t="s">
        <v>142</v>
      </c>
      <c r="B91" s="4">
        <f>SUM(C91:N91)</f>
        <v>0</v>
      </c>
      <c r="C91" s="5">
        <v>0</v>
      </c>
      <c r="D91" s="6">
        <v>0</v>
      </c>
      <c r="E91" s="7">
        <v>0</v>
      </c>
      <c r="F91" s="8">
        <v>0</v>
      </c>
      <c r="G91" s="9">
        <v>0</v>
      </c>
      <c r="H91" s="10">
        <v>0</v>
      </c>
      <c r="I91" s="11">
        <v>0</v>
      </c>
      <c r="J91" s="12">
        <v>0</v>
      </c>
      <c r="K91" s="10">
        <v>0</v>
      </c>
      <c r="L91" s="13">
        <v>0</v>
      </c>
      <c r="M91" s="14">
        <v>0</v>
      </c>
      <c r="N91" s="7">
        <v>0</v>
      </c>
      <c r="O91" s="3" t="s">
        <v>142</v>
      </c>
    </row>
    <row r="92" spans="1:15" x14ac:dyDescent="0.25">
      <c r="A92" s="2" t="s">
        <v>143</v>
      </c>
      <c r="B92" s="18">
        <f>SUM(C92:N92)</f>
        <v>0</v>
      </c>
      <c r="C92" s="17">
        <v>0</v>
      </c>
      <c r="D92" s="19">
        <v>0</v>
      </c>
      <c r="E92" s="20">
        <v>0</v>
      </c>
      <c r="F92" s="21">
        <v>0</v>
      </c>
      <c r="G92" s="22">
        <v>0</v>
      </c>
      <c r="H92" s="23">
        <v>0</v>
      </c>
      <c r="I92" s="24">
        <v>0</v>
      </c>
      <c r="J92" s="25">
        <v>0</v>
      </c>
      <c r="K92" s="23">
        <v>0</v>
      </c>
      <c r="L92" s="26">
        <v>0</v>
      </c>
      <c r="M92" s="27">
        <v>0</v>
      </c>
      <c r="N92" s="20">
        <v>0</v>
      </c>
      <c r="O92" s="2" t="s">
        <v>143</v>
      </c>
    </row>
    <row r="93" spans="1:15" x14ac:dyDescent="0.25">
      <c r="A93" s="2" t="s">
        <v>144</v>
      </c>
      <c r="B93" s="18">
        <v>0</v>
      </c>
      <c r="C93" s="17">
        <v>0</v>
      </c>
      <c r="D93" s="19">
        <v>0</v>
      </c>
      <c r="E93" s="20">
        <v>0</v>
      </c>
      <c r="F93" s="21">
        <v>0</v>
      </c>
      <c r="G93" s="22">
        <v>0</v>
      </c>
      <c r="H93" s="23">
        <v>0</v>
      </c>
      <c r="I93" s="24">
        <v>0</v>
      </c>
      <c r="J93" s="25">
        <v>0</v>
      </c>
      <c r="K93" s="23">
        <v>0</v>
      </c>
      <c r="L93" s="26">
        <v>0</v>
      </c>
      <c r="M93" s="27">
        <v>0</v>
      </c>
      <c r="N93" s="20">
        <v>0</v>
      </c>
      <c r="O93" s="2" t="s">
        <v>144</v>
      </c>
    </row>
    <row r="94" spans="1:15" x14ac:dyDescent="0.25">
      <c r="A94" s="2" t="s">
        <v>86</v>
      </c>
      <c r="B94" s="18"/>
      <c r="C94" s="17"/>
      <c r="D94" s="19"/>
      <c r="E94" s="20"/>
      <c r="F94" s="21"/>
      <c r="G94" s="22"/>
      <c r="H94" s="23"/>
      <c r="I94" s="24"/>
      <c r="J94" s="25"/>
      <c r="K94" s="23"/>
      <c r="L94" s="26"/>
      <c r="M94" s="27"/>
      <c r="N94" s="20"/>
      <c r="O94" s="2" t="s">
        <v>86</v>
      </c>
    </row>
    <row r="95" spans="1:15" x14ac:dyDescent="0.25">
      <c r="A95" s="2" t="s">
        <v>145</v>
      </c>
      <c r="B95" s="18">
        <v>0</v>
      </c>
      <c r="C95" s="17">
        <v>0</v>
      </c>
      <c r="D95" s="19">
        <v>0</v>
      </c>
      <c r="E95" s="20">
        <v>0</v>
      </c>
      <c r="F95" s="21">
        <v>0</v>
      </c>
      <c r="G95" s="22">
        <v>0</v>
      </c>
      <c r="H95" s="23">
        <v>0</v>
      </c>
      <c r="I95" s="24">
        <v>0</v>
      </c>
      <c r="J95" s="25">
        <v>0</v>
      </c>
      <c r="K95" s="23">
        <v>0</v>
      </c>
      <c r="L95" s="26">
        <v>0</v>
      </c>
      <c r="M95" s="27">
        <v>0</v>
      </c>
      <c r="N95" s="20">
        <v>0</v>
      </c>
      <c r="O95" s="2" t="s">
        <v>145</v>
      </c>
    </row>
    <row r="96" spans="1:15" ht="15.75" thickBot="1" x14ac:dyDescent="0.3">
      <c r="A96" s="128" t="s">
        <v>126</v>
      </c>
      <c r="B96" s="89"/>
      <c r="C96" s="90"/>
      <c r="D96" s="91"/>
      <c r="E96" s="92"/>
      <c r="F96" s="93"/>
      <c r="G96" s="94"/>
      <c r="H96" s="95"/>
      <c r="I96" s="96"/>
      <c r="J96" s="97"/>
      <c r="K96" s="95"/>
      <c r="L96" s="98"/>
      <c r="M96" s="99"/>
      <c r="N96" s="92"/>
      <c r="O96" s="128" t="s">
        <v>126</v>
      </c>
    </row>
    <row r="97" spans="1:15" ht="15.75" thickTop="1" x14ac:dyDescent="0.25">
      <c r="A97" s="129" t="s">
        <v>146</v>
      </c>
      <c r="B97" s="130">
        <f>SUM(C97:N97)</f>
        <v>1</v>
      </c>
      <c r="C97" s="131">
        <v>1</v>
      </c>
      <c r="D97" s="132">
        <v>0</v>
      </c>
      <c r="E97" s="133">
        <v>0</v>
      </c>
      <c r="F97" s="134">
        <v>0</v>
      </c>
      <c r="G97" s="135">
        <v>0</v>
      </c>
      <c r="H97" s="136">
        <v>0</v>
      </c>
      <c r="I97" s="137">
        <v>0</v>
      </c>
      <c r="J97" s="138">
        <v>0</v>
      </c>
      <c r="K97" s="136">
        <v>0</v>
      </c>
      <c r="L97" s="139">
        <v>0</v>
      </c>
      <c r="M97" s="140">
        <v>0</v>
      </c>
      <c r="N97" s="133">
        <v>0</v>
      </c>
      <c r="O97" s="129" t="s">
        <v>147</v>
      </c>
    </row>
    <row r="98" spans="1:15" x14ac:dyDescent="0.25">
      <c r="A98" s="15" t="s">
        <v>148</v>
      </c>
      <c r="B98" s="16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 t="s">
        <v>148</v>
      </c>
    </row>
    <row r="99" spans="1:15" x14ac:dyDescent="0.25">
      <c r="A99" s="3" t="s">
        <v>149</v>
      </c>
      <c r="B99" s="4">
        <f>SUM(C99:N99)</f>
        <v>3</v>
      </c>
      <c r="C99" s="5">
        <v>3</v>
      </c>
      <c r="D99" s="6">
        <v>0</v>
      </c>
      <c r="E99" s="7">
        <v>0</v>
      </c>
      <c r="F99" s="8">
        <v>0</v>
      </c>
      <c r="G99" s="9">
        <v>0</v>
      </c>
      <c r="H99" s="10">
        <v>0</v>
      </c>
      <c r="I99" s="11">
        <v>0</v>
      </c>
      <c r="J99" s="12">
        <v>0</v>
      </c>
      <c r="K99" s="10">
        <v>0</v>
      </c>
      <c r="L99" s="13">
        <v>0</v>
      </c>
      <c r="M99" s="14">
        <v>0</v>
      </c>
      <c r="N99" s="7">
        <v>0</v>
      </c>
      <c r="O99" s="3" t="s">
        <v>149</v>
      </c>
    </row>
    <row r="100" spans="1:15" x14ac:dyDescent="0.25">
      <c r="A100" s="2" t="s">
        <v>150</v>
      </c>
      <c r="B100" s="18">
        <f>SUM(C100:N100)</f>
        <v>1</v>
      </c>
      <c r="C100" s="17">
        <v>0.5</v>
      </c>
      <c r="D100" s="19">
        <v>0</v>
      </c>
      <c r="E100" s="20">
        <v>0</v>
      </c>
      <c r="F100" s="21">
        <v>0</v>
      </c>
      <c r="G100" s="22">
        <v>0</v>
      </c>
      <c r="H100" s="23">
        <v>0</v>
      </c>
      <c r="I100" s="24">
        <v>0</v>
      </c>
      <c r="J100" s="25">
        <v>0</v>
      </c>
      <c r="K100" s="23">
        <v>0</v>
      </c>
      <c r="L100" s="26">
        <v>0</v>
      </c>
      <c r="M100" s="27">
        <v>0</v>
      </c>
      <c r="N100" s="20">
        <v>0.5</v>
      </c>
      <c r="O100" s="2" t="s">
        <v>150</v>
      </c>
    </row>
    <row r="101" spans="1:15" x14ac:dyDescent="0.25">
      <c r="A101" s="2" t="s">
        <v>151</v>
      </c>
      <c r="B101" s="18">
        <v>3</v>
      </c>
      <c r="C101" s="17">
        <v>3</v>
      </c>
      <c r="D101" s="19">
        <v>0</v>
      </c>
      <c r="E101" s="20">
        <v>0</v>
      </c>
      <c r="F101" s="21">
        <v>0</v>
      </c>
      <c r="G101" s="22">
        <v>0</v>
      </c>
      <c r="H101" s="23">
        <v>0</v>
      </c>
      <c r="I101" s="24">
        <v>0</v>
      </c>
      <c r="J101" s="25">
        <v>0</v>
      </c>
      <c r="K101" s="23">
        <v>0</v>
      </c>
      <c r="L101" s="26">
        <v>0</v>
      </c>
      <c r="M101" s="27">
        <v>0</v>
      </c>
      <c r="N101" s="20">
        <v>1</v>
      </c>
      <c r="O101" s="2" t="s">
        <v>151</v>
      </c>
    </row>
    <row r="102" spans="1:15" x14ac:dyDescent="0.25">
      <c r="A102" s="2" t="s">
        <v>126</v>
      </c>
      <c r="B102" s="18">
        <v>2003</v>
      </c>
      <c r="C102" s="17">
        <v>2003</v>
      </c>
      <c r="D102" s="19"/>
      <c r="E102" s="20"/>
      <c r="F102" s="21"/>
      <c r="G102" s="22"/>
      <c r="H102" s="23"/>
      <c r="I102" s="24"/>
      <c r="J102" s="25"/>
      <c r="K102" s="23"/>
      <c r="L102" s="26"/>
      <c r="M102" s="27"/>
      <c r="N102" s="20">
        <v>2001</v>
      </c>
      <c r="O102" s="2" t="s">
        <v>126</v>
      </c>
    </row>
    <row r="103" spans="1:15" x14ac:dyDescent="0.25">
      <c r="A103" s="2" t="s">
        <v>152</v>
      </c>
      <c r="B103" s="18">
        <v>1</v>
      </c>
      <c r="C103" s="17">
        <v>0</v>
      </c>
      <c r="D103" s="19">
        <v>0</v>
      </c>
      <c r="E103" s="20">
        <v>0</v>
      </c>
      <c r="F103" s="21">
        <v>0</v>
      </c>
      <c r="G103" s="22">
        <v>0</v>
      </c>
      <c r="H103" s="23">
        <v>0</v>
      </c>
      <c r="I103" s="24">
        <v>0</v>
      </c>
      <c r="J103" s="25">
        <v>0</v>
      </c>
      <c r="K103" s="23">
        <v>0</v>
      </c>
      <c r="L103" s="26">
        <v>0</v>
      </c>
      <c r="M103" s="27">
        <v>0</v>
      </c>
      <c r="N103" s="20">
        <v>0</v>
      </c>
      <c r="O103" s="2" t="s">
        <v>152</v>
      </c>
    </row>
    <row r="104" spans="1:15" ht="15.75" thickBot="1" x14ac:dyDescent="0.3">
      <c r="A104" s="128" t="s">
        <v>126</v>
      </c>
      <c r="B104" s="89">
        <v>2002</v>
      </c>
      <c r="C104" s="90">
        <v>2001</v>
      </c>
      <c r="D104" s="91">
        <v>2003</v>
      </c>
      <c r="E104" s="92"/>
      <c r="F104" s="93"/>
      <c r="G104" s="94"/>
      <c r="H104" s="95"/>
      <c r="I104" s="96"/>
      <c r="J104" s="97"/>
      <c r="K104" s="95"/>
      <c r="L104" s="98"/>
      <c r="M104" s="99"/>
      <c r="N104" s="92">
        <v>2002</v>
      </c>
      <c r="O104" s="128" t="s">
        <v>126</v>
      </c>
    </row>
    <row r="105" spans="1:15" ht="15.75" thickTop="1" x14ac:dyDescent="0.25">
      <c r="A105" s="62" t="s">
        <v>153</v>
      </c>
      <c r="B105" s="63">
        <f>SUM(C105:N105)</f>
        <v>4</v>
      </c>
      <c r="C105" s="64">
        <v>4</v>
      </c>
      <c r="D105" s="65">
        <v>0</v>
      </c>
      <c r="E105" s="66">
        <v>0</v>
      </c>
      <c r="F105" s="67">
        <v>0</v>
      </c>
      <c r="G105" s="68">
        <v>0</v>
      </c>
      <c r="H105" s="69">
        <v>0</v>
      </c>
      <c r="I105" s="70">
        <v>0</v>
      </c>
      <c r="J105" s="71">
        <v>0</v>
      </c>
      <c r="K105" s="69">
        <v>0</v>
      </c>
      <c r="L105" s="72">
        <v>0</v>
      </c>
      <c r="M105" s="73">
        <v>0</v>
      </c>
      <c r="N105" s="66">
        <v>0</v>
      </c>
      <c r="O105" s="62" t="s">
        <v>153</v>
      </c>
    </row>
    <row r="106" spans="1:15" x14ac:dyDescent="0.25">
      <c r="A106" s="2" t="s">
        <v>150</v>
      </c>
      <c r="B106" s="18">
        <f>SUM(C106:N106)</f>
        <v>7</v>
      </c>
      <c r="C106" s="17">
        <v>3</v>
      </c>
      <c r="D106" s="19">
        <v>2</v>
      </c>
      <c r="E106" s="20">
        <v>0</v>
      </c>
      <c r="F106" s="21">
        <v>0</v>
      </c>
      <c r="G106" s="22">
        <v>0</v>
      </c>
      <c r="H106" s="23">
        <v>0</v>
      </c>
      <c r="I106" s="24">
        <v>0</v>
      </c>
      <c r="J106" s="25">
        <v>0</v>
      </c>
      <c r="K106" s="23">
        <v>0</v>
      </c>
      <c r="L106" s="26">
        <v>0</v>
      </c>
      <c r="M106" s="27">
        <v>0</v>
      </c>
      <c r="N106" s="20">
        <v>2</v>
      </c>
      <c r="O106" s="2" t="s">
        <v>150</v>
      </c>
    </row>
    <row r="107" spans="1:15" x14ac:dyDescent="0.25">
      <c r="A107" s="2" t="s">
        <v>151</v>
      </c>
      <c r="B107" s="16"/>
      <c r="C107" s="17">
        <v>16</v>
      </c>
      <c r="D107" s="19">
        <v>14</v>
      </c>
      <c r="E107" s="20">
        <v>4</v>
      </c>
      <c r="F107" s="21">
        <v>0</v>
      </c>
      <c r="G107" s="22">
        <v>0</v>
      </c>
      <c r="H107" s="23">
        <v>0</v>
      </c>
      <c r="I107" s="24">
        <v>0</v>
      </c>
      <c r="J107" s="25">
        <v>0</v>
      </c>
      <c r="K107" s="23">
        <v>0</v>
      </c>
      <c r="L107" s="26">
        <v>0</v>
      </c>
      <c r="M107" s="27">
        <v>3</v>
      </c>
      <c r="N107" s="20">
        <v>10</v>
      </c>
      <c r="O107" s="2" t="s">
        <v>151</v>
      </c>
    </row>
    <row r="108" spans="1:15" x14ac:dyDescent="0.25">
      <c r="A108" s="2" t="s">
        <v>126</v>
      </c>
      <c r="B108" s="16"/>
      <c r="C108" s="17">
        <v>1963</v>
      </c>
      <c r="D108" s="19">
        <v>1956</v>
      </c>
      <c r="E108" s="20">
        <v>1971</v>
      </c>
      <c r="F108" s="21"/>
      <c r="G108" s="22"/>
      <c r="H108" s="23"/>
      <c r="I108" s="24"/>
      <c r="J108" s="25"/>
      <c r="K108" s="23"/>
      <c r="L108" s="26"/>
      <c r="M108" s="27" t="s">
        <v>99</v>
      </c>
      <c r="N108" s="20">
        <v>1969</v>
      </c>
      <c r="O108" s="2" t="s">
        <v>126</v>
      </c>
    </row>
    <row r="109" spans="1:15" x14ac:dyDescent="0.25">
      <c r="A109" s="2" t="s">
        <v>152</v>
      </c>
      <c r="B109" s="16"/>
      <c r="C109" s="17">
        <v>0</v>
      </c>
      <c r="D109" s="19">
        <v>0</v>
      </c>
      <c r="E109" s="20">
        <v>0</v>
      </c>
      <c r="F109" s="21">
        <v>0</v>
      </c>
      <c r="G109" s="22">
        <v>0</v>
      </c>
      <c r="H109" s="23">
        <v>0</v>
      </c>
      <c r="I109" s="24">
        <v>0</v>
      </c>
      <c r="J109" s="25">
        <v>0</v>
      </c>
      <c r="K109" s="23">
        <v>0</v>
      </c>
      <c r="L109" s="26">
        <v>0</v>
      </c>
      <c r="M109" s="27">
        <v>0</v>
      </c>
      <c r="N109" s="20">
        <v>0</v>
      </c>
      <c r="O109" s="2" t="s">
        <v>152</v>
      </c>
    </row>
    <row r="110" spans="1:15" x14ac:dyDescent="0.25">
      <c r="A110" s="2" t="s">
        <v>126</v>
      </c>
      <c r="B110" s="16"/>
      <c r="C110" s="17">
        <v>2001</v>
      </c>
      <c r="D110" s="19">
        <v>2003</v>
      </c>
      <c r="E110" s="20">
        <v>2003</v>
      </c>
      <c r="F110" s="21"/>
      <c r="G110" s="22"/>
      <c r="H110" s="23"/>
      <c r="I110" s="24"/>
      <c r="J110" s="25"/>
      <c r="K110" s="23"/>
      <c r="L110" s="26"/>
      <c r="M110" s="27" t="s">
        <v>99</v>
      </c>
      <c r="N110" s="20">
        <v>2003</v>
      </c>
      <c r="O110" s="2" t="s">
        <v>126</v>
      </c>
    </row>
    <row r="111" spans="1:15" x14ac:dyDescent="0.25">
      <c r="A111" s="15" t="s">
        <v>154</v>
      </c>
      <c r="B111" s="16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 t="s">
        <v>154</v>
      </c>
    </row>
    <row r="112" spans="1:15" x14ac:dyDescent="0.25">
      <c r="A112" s="3" t="s">
        <v>155</v>
      </c>
      <c r="B112" s="4">
        <f>SUM(C112:N112)</f>
        <v>41</v>
      </c>
      <c r="C112" s="5">
        <v>0</v>
      </c>
      <c r="D112" s="6">
        <v>0</v>
      </c>
      <c r="E112" s="7">
        <v>0</v>
      </c>
      <c r="F112" s="8">
        <v>0</v>
      </c>
      <c r="G112" s="9">
        <v>4</v>
      </c>
      <c r="H112" s="10">
        <v>4</v>
      </c>
      <c r="I112" s="11">
        <v>9</v>
      </c>
      <c r="J112" s="12">
        <v>16</v>
      </c>
      <c r="K112" s="10">
        <v>8</v>
      </c>
      <c r="L112" s="13">
        <v>0</v>
      </c>
      <c r="M112" s="14">
        <v>0</v>
      </c>
      <c r="N112" s="7">
        <v>0</v>
      </c>
      <c r="O112" s="3" t="s">
        <v>155</v>
      </c>
    </row>
    <row r="113" spans="1:15" x14ac:dyDescent="0.25">
      <c r="A113" s="2" t="s">
        <v>156</v>
      </c>
      <c r="B113" s="18">
        <f>SUM(C113:N113)</f>
        <v>30</v>
      </c>
      <c r="C113" s="17">
        <v>0</v>
      </c>
      <c r="D113" s="19">
        <v>0</v>
      </c>
      <c r="E113" s="20">
        <v>0</v>
      </c>
      <c r="F113" s="21">
        <v>0</v>
      </c>
      <c r="G113" s="22">
        <v>4.5</v>
      </c>
      <c r="H113" s="23">
        <v>4.5</v>
      </c>
      <c r="I113" s="24">
        <v>9.5</v>
      </c>
      <c r="J113" s="25">
        <v>11</v>
      </c>
      <c r="K113" s="23">
        <v>0</v>
      </c>
      <c r="L113" s="26">
        <v>0.5</v>
      </c>
      <c r="M113" s="27">
        <v>0</v>
      </c>
      <c r="N113" s="20">
        <v>0</v>
      </c>
      <c r="O113" s="2" t="s">
        <v>156</v>
      </c>
    </row>
    <row r="114" spans="1:15" x14ac:dyDescent="0.25">
      <c r="A114" s="2" t="s">
        <v>157</v>
      </c>
      <c r="B114" s="18">
        <v>41</v>
      </c>
      <c r="C114" s="17">
        <v>0</v>
      </c>
      <c r="D114" s="19">
        <v>0</v>
      </c>
      <c r="E114" s="20">
        <v>0</v>
      </c>
      <c r="F114" s="21">
        <v>0</v>
      </c>
      <c r="G114" s="22">
        <v>7</v>
      </c>
      <c r="H114" s="23">
        <v>6</v>
      </c>
      <c r="I114" s="24">
        <v>12</v>
      </c>
      <c r="J114" s="25">
        <v>16</v>
      </c>
      <c r="K114" s="23">
        <v>8</v>
      </c>
      <c r="L114" s="26">
        <v>1</v>
      </c>
      <c r="M114" s="27">
        <v>0</v>
      </c>
      <c r="N114" s="20">
        <v>0</v>
      </c>
      <c r="O114" s="2" t="s">
        <v>157</v>
      </c>
    </row>
    <row r="115" spans="1:15" x14ac:dyDescent="0.25">
      <c r="A115" s="2" t="s">
        <v>86</v>
      </c>
      <c r="B115" s="18">
        <v>2003</v>
      </c>
      <c r="C115" s="17"/>
      <c r="D115" s="19"/>
      <c r="E115" s="20"/>
      <c r="F115" s="21"/>
      <c r="G115" s="22">
        <v>2001</v>
      </c>
      <c r="H115" s="23">
        <v>2001</v>
      </c>
      <c r="I115" s="24">
        <v>2001</v>
      </c>
      <c r="J115" s="25">
        <v>2003</v>
      </c>
      <c r="K115" s="23">
        <v>2003</v>
      </c>
      <c r="L115" s="26">
        <v>2001</v>
      </c>
      <c r="M115" s="27"/>
      <c r="N115" s="20"/>
      <c r="O115" s="2" t="s">
        <v>86</v>
      </c>
    </row>
    <row r="116" spans="1:15" x14ac:dyDescent="0.25">
      <c r="A116" s="2" t="s">
        <v>158</v>
      </c>
      <c r="B116" s="18">
        <v>21</v>
      </c>
      <c r="C116" s="17">
        <v>0</v>
      </c>
      <c r="D116" s="19">
        <v>0</v>
      </c>
      <c r="E116" s="20">
        <v>0</v>
      </c>
      <c r="F116" s="21">
        <v>0</v>
      </c>
      <c r="G116" s="22">
        <v>2</v>
      </c>
      <c r="H116" s="23">
        <v>3</v>
      </c>
      <c r="I116" s="24">
        <v>7</v>
      </c>
      <c r="J116" s="25">
        <v>9</v>
      </c>
      <c r="K116" s="23">
        <v>0</v>
      </c>
      <c r="L116" s="26">
        <v>0</v>
      </c>
      <c r="M116" s="27">
        <v>0</v>
      </c>
      <c r="N116" s="20">
        <v>0</v>
      </c>
      <c r="O116" s="2" t="s">
        <v>158</v>
      </c>
    </row>
    <row r="117" spans="1:15" x14ac:dyDescent="0.25">
      <c r="A117" s="2" t="s">
        <v>86</v>
      </c>
      <c r="B117" s="18">
        <v>2002</v>
      </c>
      <c r="C117" s="17"/>
      <c r="D117" s="19"/>
      <c r="E117" s="20"/>
      <c r="F117" s="21"/>
      <c r="G117" s="22">
        <v>2002</v>
      </c>
      <c r="H117" s="23">
        <v>2002</v>
      </c>
      <c r="I117" s="24">
        <v>2002</v>
      </c>
      <c r="J117" s="25">
        <v>2002</v>
      </c>
      <c r="K117" s="23">
        <v>2001</v>
      </c>
      <c r="L117" s="26">
        <v>2003</v>
      </c>
      <c r="M117" s="27"/>
      <c r="N117" s="20"/>
      <c r="O117" s="2" t="s">
        <v>86</v>
      </c>
    </row>
    <row r="118" spans="1:15" x14ac:dyDescent="0.25">
      <c r="A118" s="2" t="s">
        <v>159</v>
      </c>
      <c r="B118" s="102">
        <v>37745</v>
      </c>
      <c r="C118" s="17"/>
      <c r="D118" s="19"/>
      <c r="E118" s="20"/>
      <c r="F118" s="21"/>
      <c r="G118" s="22"/>
      <c r="H118" s="23"/>
      <c r="I118" s="24"/>
      <c r="J118" s="25"/>
      <c r="K118" s="23"/>
      <c r="L118" s="26"/>
      <c r="M118" s="27"/>
      <c r="N118" s="20"/>
      <c r="O118" s="2"/>
    </row>
    <row r="119" spans="1:15" x14ac:dyDescent="0.25">
      <c r="A119" s="2" t="s">
        <v>160</v>
      </c>
      <c r="B119" s="39">
        <v>37745</v>
      </c>
      <c r="C119" s="17"/>
      <c r="D119" s="19"/>
      <c r="E119" s="20"/>
      <c r="F119" s="21"/>
      <c r="G119" s="22"/>
      <c r="H119" s="23"/>
      <c r="I119" s="24"/>
      <c r="J119" s="25"/>
      <c r="K119" s="23"/>
      <c r="L119" s="26"/>
      <c r="M119" s="27"/>
      <c r="N119" s="20"/>
      <c r="O119" s="2"/>
    </row>
    <row r="120" spans="1:15" x14ac:dyDescent="0.25">
      <c r="A120" s="2" t="s">
        <v>161</v>
      </c>
      <c r="B120" s="39">
        <v>37392</v>
      </c>
      <c r="C120" s="17"/>
      <c r="D120" s="19"/>
      <c r="E120" s="20"/>
      <c r="F120" s="21"/>
      <c r="G120" s="22"/>
      <c r="H120" s="23"/>
      <c r="I120" s="24"/>
      <c r="J120" s="25"/>
      <c r="K120" s="23"/>
      <c r="L120" s="26"/>
      <c r="M120" s="27"/>
      <c r="N120" s="20"/>
      <c r="O120" s="2"/>
    </row>
    <row r="121" spans="1:15" x14ac:dyDescent="0.25">
      <c r="A121" s="2" t="s">
        <v>162</v>
      </c>
      <c r="B121" s="102">
        <v>37886</v>
      </c>
      <c r="C121" s="17"/>
      <c r="D121" s="19"/>
      <c r="E121" s="20"/>
      <c r="F121" s="21"/>
      <c r="G121" s="22"/>
      <c r="H121" s="23"/>
      <c r="I121" s="24"/>
      <c r="J121" s="25"/>
      <c r="K121" s="23"/>
      <c r="L121" s="26"/>
      <c r="M121" s="27"/>
      <c r="N121" s="20"/>
      <c r="O121" s="2"/>
    </row>
    <row r="122" spans="1:15" x14ac:dyDescent="0.25">
      <c r="A122" s="2" t="s">
        <v>163</v>
      </c>
      <c r="B122" s="39">
        <v>37487</v>
      </c>
      <c r="C122" s="17"/>
      <c r="D122" s="19"/>
      <c r="E122" s="20"/>
      <c r="F122" s="21"/>
      <c r="G122" s="22"/>
      <c r="H122" s="23"/>
      <c r="I122" s="24"/>
      <c r="J122" s="25"/>
      <c r="K122" s="23"/>
      <c r="L122" s="26"/>
      <c r="M122" s="27"/>
      <c r="N122" s="20"/>
      <c r="O122" s="2"/>
    </row>
    <row r="123" spans="1:15" ht="15.75" thickBot="1" x14ac:dyDescent="0.3">
      <c r="A123" s="103" t="s">
        <v>164</v>
      </c>
      <c r="B123" s="104">
        <v>37177</v>
      </c>
      <c r="C123" s="105"/>
      <c r="D123" s="106"/>
      <c r="E123" s="107"/>
      <c r="F123" s="108"/>
      <c r="G123" s="109"/>
      <c r="H123" s="110"/>
      <c r="I123" s="111"/>
      <c r="J123" s="112"/>
      <c r="K123" s="110"/>
      <c r="L123" s="113"/>
      <c r="M123" s="114"/>
      <c r="N123" s="107"/>
      <c r="O123" s="103"/>
    </row>
    <row r="124" spans="1:15" ht="15.75" thickTop="1" x14ac:dyDescent="0.25">
      <c r="A124" s="62" t="s">
        <v>165</v>
      </c>
      <c r="B124" s="63">
        <f>SUM(C124:N124)</f>
        <v>33</v>
      </c>
      <c r="C124" s="64">
        <v>0</v>
      </c>
      <c r="D124" s="65">
        <v>0</v>
      </c>
      <c r="E124" s="66">
        <v>0</v>
      </c>
      <c r="F124" s="67">
        <v>0</v>
      </c>
      <c r="G124" s="68">
        <v>3</v>
      </c>
      <c r="H124" s="69">
        <v>3</v>
      </c>
      <c r="I124" s="70">
        <v>6</v>
      </c>
      <c r="J124" s="71">
        <v>13</v>
      </c>
      <c r="K124" s="69">
        <v>8</v>
      </c>
      <c r="L124" s="72">
        <v>0</v>
      </c>
      <c r="M124" s="73">
        <v>0</v>
      </c>
      <c r="N124" s="66">
        <v>0</v>
      </c>
      <c r="O124" s="62" t="s">
        <v>165</v>
      </c>
    </row>
    <row r="125" spans="1:15" x14ac:dyDescent="0.25">
      <c r="A125" s="115" t="s">
        <v>156</v>
      </c>
      <c r="B125" s="116">
        <f>SUM(C125:N125)</f>
        <v>18</v>
      </c>
      <c r="C125" s="117">
        <v>0</v>
      </c>
      <c r="D125" s="118">
        <v>0</v>
      </c>
      <c r="E125" s="119">
        <v>0</v>
      </c>
      <c r="F125" s="120">
        <v>0</v>
      </c>
      <c r="G125" s="121">
        <v>1</v>
      </c>
      <c r="H125" s="122">
        <v>3</v>
      </c>
      <c r="I125" s="123">
        <v>6</v>
      </c>
      <c r="J125" s="124">
        <v>6</v>
      </c>
      <c r="K125" s="122">
        <v>2</v>
      </c>
      <c r="L125" s="125">
        <v>0</v>
      </c>
      <c r="M125" s="126">
        <v>0</v>
      </c>
      <c r="N125" s="119">
        <v>0</v>
      </c>
      <c r="O125" s="115" t="s">
        <v>156</v>
      </c>
    </row>
    <row r="126" spans="1:15" x14ac:dyDescent="0.25">
      <c r="A126" s="36" t="s">
        <v>157</v>
      </c>
      <c r="B126" s="141"/>
      <c r="C126" s="142">
        <v>0</v>
      </c>
      <c r="D126" s="143">
        <v>0</v>
      </c>
      <c r="E126" s="144">
        <v>0</v>
      </c>
      <c r="F126" s="145">
        <v>3</v>
      </c>
      <c r="G126" s="146">
        <v>8</v>
      </c>
      <c r="H126" s="147">
        <v>12</v>
      </c>
      <c r="I126" s="148">
        <v>18</v>
      </c>
      <c r="J126" s="149">
        <v>26</v>
      </c>
      <c r="K126" s="147">
        <v>13</v>
      </c>
      <c r="L126" s="150">
        <v>4</v>
      </c>
      <c r="M126" s="151"/>
      <c r="N126" s="144">
        <v>0</v>
      </c>
      <c r="O126" s="36" t="s">
        <v>157</v>
      </c>
    </row>
    <row r="127" spans="1:15" x14ac:dyDescent="0.25">
      <c r="A127" s="36" t="s">
        <v>86</v>
      </c>
      <c r="B127" s="141"/>
      <c r="C127" s="142"/>
      <c r="D127" s="143"/>
      <c r="E127" s="144"/>
      <c r="F127" s="145">
        <v>1945</v>
      </c>
      <c r="G127" s="146">
        <v>1945</v>
      </c>
      <c r="H127" s="147">
        <v>1976</v>
      </c>
      <c r="I127" s="148">
        <v>1983</v>
      </c>
      <c r="J127" s="149">
        <v>1947</v>
      </c>
      <c r="K127" s="147">
        <v>1959</v>
      </c>
      <c r="L127" s="150">
        <v>1959</v>
      </c>
      <c r="M127" s="151"/>
      <c r="N127" s="144"/>
      <c r="O127" s="36" t="s">
        <v>86</v>
      </c>
    </row>
    <row r="128" spans="1:15" x14ac:dyDescent="0.25">
      <c r="A128" s="36" t="s">
        <v>158</v>
      </c>
      <c r="B128" s="141"/>
      <c r="C128" s="142">
        <v>0</v>
      </c>
      <c r="D128" s="143">
        <v>0</v>
      </c>
      <c r="E128" s="144">
        <v>0</v>
      </c>
      <c r="F128" s="145">
        <v>0</v>
      </c>
      <c r="G128" s="146">
        <v>0</v>
      </c>
      <c r="H128" s="147">
        <v>0</v>
      </c>
      <c r="I128" s="148">
        <v>0</v>
      </c>
      <c r="J128" s="149">
        <v>1</v>
      </c>
      <c r="K128" s="147">
        <v>0</v>
      </c>
      <c r="L128" s="150">
        <v>0</v>
      </c>
      <c r="M128" s="151"/>
      <c r="N128" s="144">
        <v>0</v>
      </c>
      <c r="O128" s="36" t="s">
        <v>158</v>
      </c>
    </row>
    <row r="129" spans="1:15" x14ac:dyDescent="0.25">
      <c r="A129" s="152" t="s">
        <v>86</v>
      </c>
      <c r="B129" s="141"/>
      <c r="C129" s="142"/>
      <c r="D129" s="143"/>
      <c r="E129" s="144"/>
      <c r="F129" s="145">
        <v>2003</v>
      </c>
      <c r="G129" s="146" t="s">
        <v>99</v>
      </c>
      <c r="H129" s="147" t="s">
        <v>99</v>
      </c>
      <c r="I129" s="148" t="s">
        <v>99</v>
      </c>
      <c r="J129" s="149" t="s">
        <v>99</v>
      </c>
      <c r="K129" s="147" t="s">
        <v>99</v>
      </c>
      <c r="L129" s="150">
        <v>2002</v>
      </c>
      <c r="M129" s="151"/>
      <c r="N129" s="144"/>
      <c r="O129" s="152" t="s">
        <v>86</v>
      </c>
    </row>
    <row r="130" spans="1:15" x14ac:dyDescent="0.25">
      <c r="A130" s="15" t="s">
        <v>166</v>
      </c>
      <c r="B130" s="16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 t="s">
        <v>166</v>
      </c>
    </row>
    <row r="131" spans="1:15" x14ac:dyDescent="0.25">
      <c r="A131" s="3" t="s">
        <v>167</v>
      </c>
      <c r="B131" s="4">
        <f>SUM(C131:N131)</f>
        <v>15</v>
      </c>
      <c r="C131" s="5">
        <v>0</v>
      </c>
      <c r="D131" s="6">
        <v>0</v>
      </c>
      <c r="E131" s="7">
        <v>0</v>
      </c>
      <c r="F131" s="8">
        <v>0</v>
      </c>
      <c r="G131" s="9">
        <v>0</v>
      </c>
      <c r="H131" s="10">
        <v>0</v>
      </c>
      <c r="I131" s="11">
        <v>3</v>
      </c>
      <c r="J131" s="12">
        <v>10</v>
      </c>
      <c r="K131" s="10">
        <v>2</v>
      </c>
      <c r="L131" s="13">
        <v>0</v>
      </c>
      <c r="M131" s="14">
        <v>0</v>
      </c>
      <c r="N131" s="7">
        <v>0</v>
      </c>
      <c r="O131" s="3" t="s">
        <v>167</v>
      </c>
    </row>
    <row r="132" spans="1:15" x14ac:dyDescent="0.25">
      <c r="A132" s="2" t="s">
        <v>168</v>
      </c>
      <c r="B132" s="18">
        <f>SUM(C132:N132)</f>
        <v>8.5</v>
      </c>
      <c r="C132" s="17">
        <v>0</v>
      </c>
      <c r="D132" s="19">
        <v>0</v>
      </c>
      <c r="E132" s="20">
        <v>0</v>
      </c>
      <c r="F132" s="21">
        <v>0</v>
      </c>
      <c r="G132" s="22">
        <v>0</v>
      </c>
      <c r="H132" s="23">
        <v>1</v>
      </c>
      <c r="I132" s="24">
        <v>3</v>
      </c>
      <c r="J132" s="25">
        <v>4.5</v>
      </c>
      <c r="K132" s="23">
        <v>0</v>
      </c>
      <c r="L132" s="26">
        <v>0</v>
      </c>
      <c r="M132" s="27">
        <v>0</v>
      </c>
      <c r="N132" s="20">
        <v>0</v>
      </c>
      <c r="O132" s="2" t="s">
        <v>168</v>
      </c>
    </row>
    <row r="133" spans="1:15" x14ac:dyDescent="0.25">
      <c r="A133" s="2" t="s">
        <v>169</v>
      </c>
      <c r="B133" s="18">
        <v>15</v>
      </c>
      <c r="C133" s="17">
        <v>0</v>
      </c>
      <c r="D133" s="19">
        <v>0</v>
      </c>
      <c r="E133" s="20">
        <v>0</v>
      </c>
      <c r="F133" s="21">
        <v>0</v>
      </c>
      <c r="G133" s="22">
        <v>0</v>
      </c>
      <c r="H133" s="23">
        <v>2</v>
      </c>
      <c r="I133" s="24">
        <v>4</v>
      </c>
      <c r="J133" s="25">
        <v>10</v>
      </c>
      <c r="K133" s="23">
        <v>2</v>
      </c>
      <c r="L133" s="26">
        <v>0</v>
      </c>
      <c r="M133" s="27">
        <v>0</v>
      </c>
      <c r="N133" s="20">
        <v>0</v>
      </c>
      <c r="O133" s="2" t="s">
        <v>169</v>
      </c>
    </row>
    <row r="134" spans="1:15" x14ac:dyDescent="0.25">
      <c r="A134" s="2" t="s">
        <v>86</v>
      </c>
      <c r="B134" s="18">
        <v>2003</v>
      </c>
      <c r="C134" s="17"/>
      <c r="D134" s="19"/>
      <c r="E134" s="20"/>
      <c r="F134" s="21"/>
      <c r="G134" s="22"/>
      <c r="H134" s="23">
        <v>2001</v>
      </c>
      <c r="I134" s="24">
        <v>2001</v>
      </c>
      <c r="J134" s="25">
        <v>2003</v>
      </c>
      <c r="K134" s="23">
        <v>2003</v>
      </c>
      <c r="L134" s="26"/>
      <c r="M134" s="27"/>
      <c r="N134" s="20"/>
      <c r="O134" s="2" t="s">
        <v>86</v>
      </c>
    </row>
    <row r="135" spans="1:15" x14ac:dyDescent="0.25">
      <c r="A135" s="2" t="s">
        <v>170</v>
      </c>
      <c r="B135" s="18">
        <v>5</v>
      </c>
      <c r="C135" s="17">
        <v>0</v>
      </c>
      <c r="D135" s="19">
        <v>0</v>
      </c>
      <c r="E135" s="20">
        <v>0</v>
      </c>
      <c r="F135" s="21">
        <v>0</v>
      </c>
      <c r="G135" s="22">
        <v>0</v>
      </c>
      <c r="H135" s="23">
        <v>0</v>
      </c>
      <c r="I135" s="24">
        <v>2</v>
      </c>
      <c r="J135" s="25">
        <v>3</v>
      </c>
      <c r="K135" s="23">
        <v>0</v>
      </c>
      <c r="L135" s="26">
        <v>0</v>
      </c>
      <c r="M135" s="27">
        <v>0</v>
      </c>
      <c r="N135" s="20">
        <v>0</v>
      </c>
      <c r="O135" s="2" t="s">
        <v>170</v>
      </c>
    </row>
    <row r="136" spans="1:15" x14ac:dyDescent="0.25">
      <c r="A136" s="128" t="s">
        <v>86</v>
      </c>
      <c r="B136" s="89">
        <v>2002</v>
      </c>
      <c r="C136" s="90"/>
      <c r="D136" s="91"/>
      <c r="E136" s="92"/>
      <c r="F136" s="93"/>
      <c r="G136" s="94"/>
      <c r="H136" s="95">
        <v>2003</v>
      </c>
      <c r="I136" s="96">
        <v>2002</v>
      </c>
      <c r="J136" s="97">
        <v>2002</v>
      </c>
      <c r="K136" s="95">
        <v>2002</v>
      </c>
      <c r="L136" s="98"/>
      <c r="M136" s="99"/>
      <c r="N136" s="92"/>
      <c r="O136" s="128" t="s">
        <v>86</v>
      </c>
    </row>
    <row r="137" spans="1:15" x14ac:dyDescent="0.25">
      <c r="A137" s="2" t="s">
        <v>171</v>
      </c>
      <c r="B137" s="102">
        <v>37816</v>
      </c>
      <c r="C137" s="17"/>
      <c r="D137" s="19"/>
      <c r="E137" s="20"/>
      <c r="F137" s="21"/>
      <c r="G137" s="22"/>
      <c r="H137" s="23"/>
      <c r="I137" s="24"/>
      <c r="J137" s="25"/>
      <c r="K137" s="23"/>
      <c r="L137" s="26"/>
      <c r="M137" s="27"/>
      <c r="N137" s="20"/>
      <c r="O137" s="2"/>
    </row>
    <row r="138" spans="1:15" x14ac:dyDescent="0.25">
      <c r="A138" s="2" t="s">
        <v>172</v>
      </c>
      <c r="B138" s="39">
        <v>37067</v>
      </c>
      <c r="C138" s="17"/>
      <c r="D138" s="19"/>
      <c r="E138" s="20"/>
      <c r="F138" s="21"/>
      <c r="G138" s="22"/>
      <c r="H138" s="23"/>
      <c r="I138" s="24"/>
      <c r="J138" s="25"/>
      <c r="K138" s="23"/>
      <c r="L138" s="26"/>
      <c r="M138" s="27"/>
      <c r="N138" s="20"/>
      <c r="O138" s="2"/>
    </row>
    <row r="139" spans="1:15" x14ac:dyDescent="0.25">
      <c r="A139" s="2" t="s">
        <v>173</v>
      </c>
      <c r="B139" s="39">
        <v>37465</v>
      </c>
      <c r="C139" s="17"/>
      <c r="D139" s="19"/>
      <c r="E139" s="20"/>
      <c r="F139" s="21"/>
      <c r="G139" s="22"/>
      <c r="H139" s="23"/>
      <c r="I139" s="24"/>
      <c r="J139" s="25"/>
      <c r="K139" s="23"/>
      <c r="L139" s="26"/>
      <c r="M139" s="27"/>
      <c r="N139" s="20"/>
      <c r="O139" s="2"/>
    </row>
    <row r="140" spans="1:15" x14ac:dyDescent="0.25">
      <c r="A140" s="2" t="s">
        <v>174</v>
      </c>
      <c r="B140" s="102">
        <v>37885</v>
      </c>
      <c r="C140" s="17"/>
      <c r="D140" s="19"/>
      <c r="E140" s="20"/>
      <c r="F140" s="21"/>
      <c r="G140" s="22"/>
      <c r="H140" s="23"/>
      <c r="I140" s="24"/>
      <c r="J140" s="25"/>
      <c r="K140" s="23"/>
      <c r="L140" s="26"/>
      <c r="M140" s="27"/>
      <c r="N140" s="20"/>
      <c r="O140" s="2"/>
    </row>
    <row r="141" spans="1:15" x14ac:dyDescent="0.25">
      <c r="A141" s="2" t="s">
        <v>175</v>
      </c>
      <c r="B141" s="39">
        <v>37486</v>
      </c>
      <c r="C141" s="17"/>
      <c r="D141" s="19"/>
      <c r="E141" s="20"/>
      <c r="F141" s="21"/>
      <c r="G141" s="22"/>
      <c r="H141" s="23"/>
      <c r="I141" s="24"/>
      <c r="J141" s="25"/>
      <c r="K141" s="23"/>
      <c r="L141" s="26"/>
      <c r="M141" s="27"/>
      <c r="N141" s="20"/>
      <c r="O141" s="2"/>
    </row>
    <row r="142" spans="1:15" ht="15.75" thickBot="1" x14ac:dyDescent="0.3">
      <c r="A142" s="103" t="s">
        <v>176</v>
      </c>
      <c r="B142" s="104">
        <v>37885</v>
      </c>
      <c r="C142" s="105"/>
      <c r="D142" s="106"/>
      <c r="E142" s="107"/>
      <c r="F142" s="108"/>
      <c r="G142" s="109"/>
      <c r="H142" s="110"/>
      <c r="I142" s="111"/>
      <c r="J142" s="112"/>
      <c r="K142" s="110"/>
      <c r="L142" s="113"/>
      <c r="M142" s="114"/>
      <c r="N142" s="107"/>
      <c r="O142" s="103"/>
    </row>
    <row r="143" spans="1:15" ht="15.75" thickTop="1" x14ac:dyDescent="0.25">
      <c r="A143" s="62" t="s">
        <v>177</v>
      </c>
      <c r="B143" s="63">
        <f>SUM(C143:N143)</f>
        <v>11</v>
      </c>
      <c r="C143" s="64">
        <v>0</v>
      </c>
      <c r="D143" s="65">
        <v>0</v>
      </c>
      <c r="E143" s="66">
        <v>0</v>
      </c>
      <c r="F143" s="67">
        <v>0</v>
      </c>
      <c r="G143" s="68">
        <v>0</v>
      </c>
      <c r="H143" s="69">
        <v>0</v>
      </c>
      <c r="I143" s="70">
        <v>2</v>
      </c>
      <c r="J143" s="71">
        <v>9</v>
      </c>
      <c r="K143" s="69">
        <v>0</v>
      </c>
      <c r="L143" s="72">
        <v>0</v>
      </c>
      <c r="M143" s="73">
        <v>0</v>
      </c>
      <c r="N143" s="66">
        <v>0</v>
      </c>
      <c r="O143" s="62" t="s">
        <v>177</v>
      </c>
    </row>
    <row r="144" spans="1:15" x14ac:dyDescent="0.25">
      <c r="A144" s="2" t="s">
        <v>168</v>
      </c>
      <c r="B144" s="18">
        <f>SUM(C144:N144)</f>
        <v>3</v>
      </c>
      <c r="C144" s="17">
        <v>0</v>
      </c>
      <c r="D144" s="19">
        <v>0</v>
      </c>
      <c r="E144" s="20">
        <v>0</v>
      </c>
      <c r="F144" s="21">
        <v>0</v>
      </c>
      <c r="G144" s="22">
        <v>0</v>
      </c>
      <c r="H144" s="23">
        <v>1</v>
      </c>
      <c r="I144" s="24">
        <v>1</v>
      </c>
      <c r="J144" s="25">
        <v>1</v>
      </c>
      <c r="K144" s="23">
        <v>0</v>
      </c>
      <c r="L144" s="26">
        <v>0</v>
      </c>
      <c r="M144" s="27">
        <v>0</v>
      </c>
      <c r="N144" s="20">
        <v>0</v>
      </c>
      <c r="O144" s="2" t="s">
        <v>168</v>
      </c>
    </row>
    <row r="145" spans="1:15" x14ac:dyDescent="0.25">
      <c r="A145" s="2" t="s">
        <v>169</v>
      </c>
      <c r="B145" s="16"/>
      <c r="C145" s="17">
        <v>0</v>
      </c>
      <c r="D145" s="19">
        <v>0</v>
      </c>
      <c r="E145" s="20">
        <v>0</v>
      </c>
      <c r="F145" s="21">
        <v>0</v>
      </c>
      <c r="G145" s="22">
        <v>4</v>
      </c>
      <c r="H145" s="23">
        <v>7</v>
      </c>
      <c r="I145" s="24">
        <v>6</v>
      </c>
      <c r="J145" s="25">
        <v>9</v>
      </c>
      <c r="K145" s="23">
        <v>3</v>
      </c>
      <c r="L145" s="26">
        <v>0</v>
      </c>
      <c r="M145" s="27">
        <v>0</v>
      </c>
      <c r="N145" s="20">
        <v>0</v>
      </c>
      <c r="O145" s="2" t="s">
        <v>169</v>
      </c>
    </row>
    <row r="146" spans="1:15" x14ac:dyDescent="0.25">
      <c r="A146" s="2" t="s">
        <v>86</v>
      </c>
      <c r="B146" s="16"/>
      <c r="C146" s="17"/>
      <c r="D146" s="19"/>
      <c r="E146" s="20"/>
      <c r="F146" s="21"/>
      <c r="G146" s="22">
        <v>1947</v>
      </c>
      <c r="H146" s="23">
        <v>1976</v>
      </c>
      <c r="I146" s="24">
        <v>1983</v>
      </c>
      <c r="J146" s="25">
        <v>1947</v>
      </c>
      <c r="K146" s="23">
        <v>1961</v>
      </c>
      <c r="L146" s="26"/>
      <c r="M146" s="27"/>
      <c r="N146" s="20"/>
      <c r="O146" s="2" t="s">
        <v>86</v>
      </c>
    </row>
    <row r="147" spans="1:15" x14ac:dyDescent="0.25">
      <c r="A147" s="2" t="s">
        <v>170</v>
      </c>
      <c r="B147" s="16"/>
      <c r="C147" s="17">
        <v>0</v>
      </c>
      <c r="D147" s="19">
        <v>0</v>
      </c>
      <c r="E147" s="20">
        <v>0</v>
      </c>
      <c r="F147" s="21">
        <v>0</v>
      </c>
      <c r="G147" s="22">
        <v>0</v>
      </c>
      <c r="H147" s="23">
        <v>0</v>
      </c>
      <c r="I147" s="24">
        <v>0</v>
      </c>
      <c r="J147" s="25">
        <v>0</v>
      </c>
      <c r="K147" s="23">
        <v>0</v>
      </c>
      <c r="L147" s="26">
        <v>0</v>
      </c>
      <c r="M147" s="27">
        <v>0</v>
      </c>
      <c r="N147" s="20">
        <v>0</v>
      </c>
      <c r="O147" s="2" t="s">
        <v>170</v>
      </c>
    </row>
    <row r="148" spans="1:15" x14ac:dyDescent="0.25">
      <c r="A148" s="128" t="s">
        <v>86</v>
      </c>
      <c r="B148" s="16"/>
      <c r="C148" s="17"/>
      <c r="D148" s="19"/>
      <c r="E148" s="20"/>
      <c r="F148" s="21"/>
      <c r="G148" s="22">
        <v>2003</v>
      </c>
      <c r="H148" s="23">
        <v>2002</v>
      </c>
      <c r="I148" s="24" t="s">
        <v>99</v>
      </c>
      <c r="J148" s="25" t="s">
        <v>99</v>
      </c>
      <c r="K148" s="23">
        <v>2002</v>
      </c>
      <c r="L148" s="26"/>
      <c r="M148" s="27"/>
      <c r="N148" s="20"/>
      <c r="O148" s="128" t="s">
        <v>86</v>
      </c>
    </row>
    <row r="149" spans="1:15" x14ac:dyDescent="0.25">
      <c r="A149" s="15" t="s">
        <v>178</v>
      </c>
      <c r="B149" s="16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 t="s">
        <v>178</v>
      </c>
    </row>
    <row r="150" spans="1:15" x14ac:dyDescent="0.25">
      <c r="A150" s="3" t="s">
        <v>179</v>
      </c>
      <c r="B150" s="4">
        <f>SUM(C150:N150)</f>
        <v>529</v>
      </c>
      <c r="C150" s="5">
        <v>66</v>
      </c>
      <c r="D150" s="6">
        <v>19</v>
      </c>
      <c r="E150" s="7">
        <v>19</v>
      </c>
      <c r="F150" s="8">
        <v>32</v>
      </c>
      <c r="G150" s="9">
        <v>47</v>
      </c>
      <c r="H150" s="10">
        <v>95</v>
      </c>
      <c r="I150" s="11">
        <v>58</v>
      </c>
      <c r="J150" s="12">
        <v>52</v>
      </c>
      <c r="K150" s="10">
        <v>7</v>
      </c>
      <c r="L150" s="13">
        <v>60</v>
      </c>
      <c r="M150" s="14">
        <v>30</v>
      </c>
      <c r="N150" s="7">
        <v>44</v>
      </c>
      <c r="O150" s="3" t="s">
        <v>179</v>
      </c>
    </row>
    <row r="151" spans="1:15" x14ac:dyDescent="0.25">
      <c r="A151" s="2" t="s">
        <v>180</v>
      </c>
      <c r="B151" s="18">
        <f>SUM(C151:N151)</f>
        <v>1153.8999999999999</v>
      </c>
      <c r="C151" s="17">
        <v>79.5</v>
      </c>
      <c r="D151" s="19">
        <v>86.8</v>
      </c>
      <c r="E151" s="20">
        <v>130.30000000000001</v>
      </c>
      <c r="F151" s="21">
        <v>104.3</v>
      </c>
      <c r="G151" s="22">
        <v>63.1</v>
      </c>
      <c r="H151" s="23">
        <v>44.5</v>
      </c>
      <c r="I151" s="24">
        <v>100.5</v>
      </c>
      <c r="J151" s="25">
        <v>130</v>
      </c>
      <c r="K151" s="23">
        <v>100.8</v>
      </c>
      <c r="L151" s="26">
        <v>63.8</v>
      </c>
      <c r="M151" s="27">
        <v>156</v>
      </c>
      <c r="N151" s="20">
        <v>94.3</v>
      </c>
      <c r="O151" s="2" t="s">
        <v>180</v>
      </c>
    </row>
    <row r="152" spans="1:15" x14ac:dyDescent="0.25">
      <c r="A152" s="2" t="s">
        <v>28</v>
      </c>
      <c r="B152" s="18">
        <f t="shared" ref="B152:N152" si="8">INT((B150-B151)*10000/B151)/100</f>
        <v>-54.16</v>
      </c>
      <c r="C152" s="17">
        <f t="shared" si="8"/>
        <v>-16.989999999999998</v>
      </c>
      <c r="D152" s="19">
        <f t="shared" si="8"/>
        <v>-78.12</v>
      </c>
      <c r="E152" s="20">
        <f t="shared" si="8"/>
        <v>-85.42</v>
      </c>
      <c r="F152" s="21">
        <f t="shared" si="8"/>
        <v>-69.319999999999993</v>
      </c>
      <c r="G152" s="22">
        <f t="shared" si="8"/>
        <v>-25.52</v>
      </c>
      <c r="H152" s="23">
        <f t="shared" si="8"/>
        <v>113.48</v>
      </c>
      <c r="I152" s="24">
        <f t="shared" si="8"/>
        <v>-42.29</v>
      </c>
      <c r="J152" s="25">
        <f t="shared" si="8"/>
        <v>-60</v>
      </c>
      <c r="K152" s="23">
        <f t="shared" si="8"/>
        <v>-93.06</v>
      </c>
      <c r="L152" s="26">
        <f t="shared" si="8"/>
        <v>-5.96</v>
      </c>
      <c r="M152" s="27">
        <f t="shared" si="8"/>
        <v>-80.77</v>
      </c>
      <c r="N152" s="20">
        <f t="shared" si="8"/>
        <v>-53.35</v>
      </c>
      <c r="O152" s="2" t="s">
        <v>28</v>
      </c>
    </row>
    <row r="153" spans="1:15" x14ac:dyDescent="0.25">
      <c r="A153" s="2" t="s">
        <v>181</v>
      </c>
      <c r="B153" s="18">
        <v>1180</v>
      </c>
      <c r="C153" s="17">
        <v>97</v>
      </c>
      <c r="D153" s="19">
        <v>135.5</v>
      </c>
      <c r="E153" s="20">
        <v>185</v>
      </c>
      <c r="F153" s="21">
        <v>182.5</v>
      </c>
      <c r="G153" s="22">
        <v>82.5</v>
      </c>
      <c r="H153" s="23">
        <v>95</v>
      </c>
      <c r="I153" s="24">
        <v>105.5</v>
      </c>
      <c r="J153" s="25">
        <v>164.5</v>
      </c>
      <c r="K153" s="23">
        <v>144.5</v>
      </c>
      <c r="L153" s="26">
        <v>78</v>
      </c>
      <c r="M153" s="27">
        <v>175</v>
      </c>
      <c r="N153" s="20">
        <v>130.5</v>
      </c>
      <c r="O153" s="2" t="s">
        <v>181</v>
      </c>
    </row>
    <row r="154" spans="1:15" x14ac:dyDescent="0.25">
      <c r="A154" s="2" t="s">
        <v>86</v>
      </c>
      <c r="B154" s="18">
        <v>2001</v>
      </c>
      <c r="C154" s="17">
        <v>2001</v>
      </c>
      <c r="D154" s="19">
        <v>2002</v>
      </c>
      <c r="E154" s="20">
        <v>2001</v>
      </c>
      <c r="F154" s="21">
        <v>2001</v>
      </c>
      <c r="G154" s="22">
        <v>2002</v>
      </c>
      <c r="H154" s="23">
        <v>2003</v>
      </c>
      <c r="I154" s="24">
        <v>2002</v>
      </c>
      <c r="J154" s="25">
        <v>2002</v>
      </c>
      <c r="K154" s="23">
        <v>2001</v>
      </c>
      <c r="L154" s="26">
        <v>2001</v>
      </c>
      <c r="M154" s="27">
        <v>2002</v>
      </c>
      <c r="N154" s="20">
        <v>2002</v>
      </c>
      <c r="O154" s="2" t="s">
        <v>86</v>
      </c>
    </row>
    <row r="155" spans="1:15" x14ac:dyDescent="0.25">
      <c r="A155" s="2" t="s">
        <v>182</v>
      </c>
      <c r="B155" s="18">
        <v>529</v>
      </c>
      <c r="C155" s="17">
        <v>62</v>
      </c>
      <c r="D155" s="19">
        <v>19</v>
      </c>
      <c r="E155" s="20">
        <v>19</v>
      </c>
      <c r="F155" s="21">
        <v>26</v>
      </c>
      <c r="G155" s="22">
        <v>47</v>
      </c>
      <c r="H155" s="23">
        <v>23.5</v>
      </c>
      <c r="I155" s="24">
        <v>58</v>
      </c>
      <c r="J155" s="25">
        <v>52</v>
      </c>
      <c r="K155" s="23">
        <v>7</v>
      </c>
      <c r="L155" s="26">
        <v>60</v>
      </c>
      <c r="M155" s="27">
        <v>30</v>
      </c>
      <c r="N155" s="20">
        <v>44</v>
      </c>
      <c r="O155" s="2" t="s">
        <v>182</v>
      </c>
    </row>
    <row r="156" spans="1:15" ht="15.75" thickBot="1" x14ac:dyDescent="0.3">
      <c r="A156" s="128" t="s">
        <v>86</v>
      </c>
      <c r="B156" s="89">
        <v>2003</v>
      </c>
      <c r="C156" s="90">
        <v>2002</v>
      </c>
      <c r="D156" s="91">
        <v>2003</v>
      </c>
      <c r="E156" s="92">
        <v>2003</v>
      </c>
      <c r="F156" s="93">
        <v>2002</v>
      </c>
      <c r="G156" s="94">
        <v>2003</v>
      </c>
      <c r="H156" s="95">
        <v>2001</v>
      </c>
      <c r="I156" s="96">
        <v>2003</v>
      </c>
      <c r="J156" s="97">
        <v>2003</v>
      </c>
      <c r="K156" s="95">
        <v>2003</v>
      </c>
      <c r="L156" s="98">
        <v>2003</v>
      </c>
      <c r="M156" s="99">
        <v>2003</v>
      </c>
      <c r="N156" s="92">
        <v>2003</v>
      </c>
      <c r="O156" s="128" t="s">
        <v>86</v>
      </c>
    </row>
    <row r="157" spans="1:15" ht="15.75" thickTop="1" x14ac:dyDescent="0.25">
      <c r="A157" s="62" t="s">
        <v>183</v>
      </c>
      <c r="B157" s="63">
        <f>SUM(C157:N157)</f>
        <v>614</v>
      </c>
      <c r="C157" s="64">
        <v>66</v>
      </c>
      <c r="D157" s="65">
        <v>16</v>
      </c>
      <c r="E157" s="66">
        <v>24</v>
      </c>
      <c r="F157" s="67">
        <v>41</v>
      </c>
      <c r="G157" s="68">
        <v>57</v>
      </c>
      <c r="H157" s="69">
        <v>150</v>
      </c>
      <c r="I157" s="70">
        <v>47</v>
      </c>
      <c r="J157" s="71">
        <v>60</v>
      </c>
      <c r="K157" s="69">
        <v>15</v>
      </c>
      <c r="L157" s="72">
        <v>51</v>
      </c>
      <c r="M157" s="73">
        <v>39</v>
      </c>
      <c r="N157" s="66">
        <v>48</v>
      </c>
      <c r="O157" s="62" t="s">
        <v>183</v>
      </c>
    </row>
    <row r="158" spans="1:15" x14ac:dyDescent="0.25">
      <c r="A158" s="2" t="s">
        <v>184</v>
      </c>
      <c r="B158" s="18">
        <v>747</v>
      </c>
      <c r="C158" s="17">
        <v>60</v>
      </c>
      <c r="D158" s="19">
        <v>49.4</v>
      </c>
      <c r="E158" s="20">
        <v>49.1</v>
      </c>
      <c r="F158" s="21">
        <v>50.6</v>
      </c>
      <c r="G158" s="22">
        <v>55.2</v>
      </c>
      <c r="H158" s="23">
        <v>64.5</v>
      </c>
      <c r="I158" s="24">
        <v>55.1</v>
      </c>
      <c r="J158" s="25">
        <v>66.900000000000006</v>
      </c>
      <c r="K158" s="23">
        <v>75</v>
      </c>
      <c r="L158" s="26">
        <v>71.3</v>
      </c>
      <c r="M158" s="27">
        <v>77.2</v>
      </c>
      <c r="N158" s="20">
        <v>73.7</v>
      </c>
      <c r="O158" s="2" t="s">
        <v>184</v>
      </c>
    </row>
    <row r="159" spans="1:15" x14ac:dyDescent="0.25">
      <c r="A159" s="2" t="s">
        <v>28</v>
      </c>
      <c r="B159" s="18">
        <f t="shared" ref="B159:N159" si="9">INT((B157-B158)*10000/B158)/100</f>
        <v>-17.809999999999999</v>
      </c>
      <c r="C159" s="17">
        <f t="shared" si="9"/>
        <v>10</v>
      </c>
      <c r="D159" s="19">
        <f t="shared" si="9"/>
        <v>-67.62</v>
      </c>
      <c r="E159" s="20">
        <f t="shared" si="9"/>
        <v>-51.13</v>
      </c>
      <c r="F159" s="21">
        <f t="shared" si="9"/>
        <v>-18.98</v>
      </c>
      <c r="G159" s="22">
        <f t="shared" si="9"/>
        <v>3.26</v>
      </c>
      <c r="H159" s="23">
        <f t="shared" si="9"/>
        <v>132.55000000000001</v>
      </c>
      <c r="I159" s="24">
        <f t="shared" si="9"/>
        <v>-14.71</v>
      </c>
      <c r="J159" s="25">
        <f t="shared" si="9"/>
        <v>-10.32</v>
      </c>
      <c r="K159" s="23">
        <f t="shared" si="9"/>
        <v>-80</v>
      </c>
      <c r="L159" s="26">
        <f t="shared" si="9"/>
        <v>-28.48</v>
      </c>
      <c r="M159" s="27">
        <f t="shared" si="9"/>
        <v>-49.49</v>
      </c>
      <c r="N159" s="20">
        <f t="shared" si="9"/>
        <v>-34.880000000000003</v>
      </c>
      <c r="O159" s="2" t="s">
        <v>28</v>
      </c>
    </row>
    <row r="160" spans="1:15" x14ac:dyDescent="0.25">
      <c r="A160" s="2" t="s">
        <v>181</v>
      </c>
      <c r="B160" s="16"/>
      <c r="C160" s="17">
        <v>145</v>
      </c>
      <c r="D160" s="19">
        <v>132</v>
      </c>
      <c r="E160" s="20">
        <v>169</v>
      </c>
      <c r="F160" s="21">
        <v>148</v>
      </c>
      <c r="G160" s="22">
        <v>114</v>
      </c>
      <c r="H160" s="23">
        <v>150</v>
      </c>
      <c r="I160" s="24">
        <v>88</v>
      </c>
      <c r="J160" s="25">
        <v>174</v>
      </c>
      <c r="K160" s="23">
        <v>171</v>
      </c>
      <c r="L160" s="26">
        <v>216</v>
      </c>
      <c r="M160" s="27">
        <v>169</v>
      </c>
      <c r="N160" s="20">
        <v>204</v>
      </c>
      <c r="O160" s="2" t="s">
        <v>181</v>
      </c>
    </row>
    <row r="161" spans="1:15" x14ac:dyDescent="0.25">
      <c r="A161" s="2" t="s">
        <v>86</v>
      </c>
      <c r="B161" s="16"/>
      <c r="C161" s="17">
        <v>1995</v>
      </c>
      <c r="D161" s="19">
        <v>1957</v>
      </c>
      <c r="E161" s="20">
        <v>2001</v>
      </c>
      <c r="F161" s="21">
        <v>2000</v>
      </c>
      <c r="G161" s="22">
        <v>1945</v>
      </c>
      <c r="H161" s="23">
        <v>2003</v>
      </c>
      <c r="I161" s="24" t="s">
        <v>99</v>
      </c>
      <c r="J161" s="25">
        <v>1945</v>
      </c>
      <c r="K161" s="23">
        <v>1958</v>
      </c>
      <c r="L161" s="26">
        <v>2000</v>
      </c>
      <c r="M161" s="27">
        <v>200</v>
      </c>
      <c r="N161" s="20">
        <v>1965</v>
      </c>
      <c r="O161" s="2" t="s">
        <v>86</v>
      </c>
    </row>
    <row r="162" spans="1:15" x14ac:dyDescent="0.25">
      <c r="A162" s="2" t="s">
        <v>182</v>
      </c>
      <c r="B162" s="16"/>
      <c r="C162" s="17">
        <v>3</v>
      </c>
      <c r="D162" s="19">
        <v>2</v>
      </c>
      <c r="E162" s="20">
        <v>3</v>
      </c>
      <c r="F162" s="21">
        <v>11</v>
      </c>
      <c r="G162" s="22">
        <v>9</v>
      </c>
      <c r="H162" s="23">
        <v>3</v>
      </c>
      <c r="I162" s="24">
        <v>12</v>
      </c>
      <c r="J162" s="25">
        <v>9</v>
      </c>
      <c r="K162" s="23">
        <v>2</v>
      </c>
      <c r="L162" s="26">
        <v>5</v>
      </c>
      <c r="M162" s="27">
        <v>8</v>
      </c>
      <c r="N162" s="20">
        <v>9</v>
      </c>
      <c r="O162" s="2" t="s">
        <v>182</v>
      </c>
    </row>
    <row r="163" spans="1:15" x14ac:dyDescent="0.25">
      <c r="A163" s="128" t="s">
        <v>86</v>
      </c>
      <c r="B163" s="16"/>
      <c r="C163" s="17">
        <v>1997</v>
      </c>
      <c r="D163" s="19">
        <v>1959</v>
      </c>
      <c r="E163" s="20">
        <v>1953</v>
      </c>
      <c r="F163" s="21">
        <v>1984</v>
      </c>
      <c r="G163" s="22">
        <v>1989</v>
      </c>
      <c r="H163" s="23">
        <v>1976</v>
      </c>
      <c r="I163" s="24">
        <v>1982</v>
      </c>
      <c r="J163" s="25">
        <v>1991</v>
      </c>
      <c r="K163" s="23">
        <v>1959</v>
      </c>
      <c r="L163" s="26">
        <v>1969</v>
      </c>
      <c r="M163" s="27">
        <v>1955</v>
      </c>
      <c r="N163" s="20">
        <v>1971</v>
      </c>
      <c r="O163" s="128" t="s">
        <v>86</v>
      </c>
    </row>
    <row r="164" spans="1:15" x14ac:dyDescent="0.25">
      <c r="A164" s="15" t="s">
        <v>185</v>
      </c>
      <c r="B164" s="16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 t="s">
        <v>185</v>
      </c>
    </row>
    <row r="165" spans="1:15" x14ac:dyDescent="0.25">
      <c r="A165" s="3" t="s">
        <v>186</v>
      </c>
      <c r="B165" s="4">
        <f>SUM(C165:N165)</f>
        <v>2055</v>
      </c>
      <c r="C165" s="5">
        <v>84</v>
      </c>
      <c r="D165" s="6">
        <v>131</v>
      </c>
      <c r="E165" s="7">
        <v>179</v>
      </c>
      <c r="F165" s="8">
        <v>202</v>
      </c>
      <c r="G165" s="9">
        <v>194</v>
      </c>
      <c r="H165" s="10">
        <v>222</v>
      </c>
      <c r="I165" s="11">
        <v>249</v>
      </c>
      <c r="J165" s="12">
        <v>289</v>
      </c>
      <c r="K165" s="10">
        <v>235</v>
      </c>
      <c r="L165" s="13">
        <v>127</v>
      </c>
      <c r="M165" s="14">
        <v>66</v>
      </c>
      <c r="N165" s="7">
        <v>77</v>
      </c>
      <c r="O165" s="3" t="s">
        <v>186</v>
      </c>
    </row>
    <row r="166" spans="1:15" x14ac:dyDescent="0.25">
      <c r="A166" s="2" t="s">
        <v>187</v>
      </c>
      <c r="B166" s="18">
        <v>1634</v>
      </c>
      <c r="C166" s="17">
        <v>49</v>
      </c>
      <c r="D166" s="19">
        <v>80</v>
      </c>
      <c r="E166" s="20">
        <v>115</v>
      </c>
      <c r="F166" s="21">
        <v>162</v>
      </c>
      <c r="G166" s="22">
        <v>199</v>
      </c>
      <c r="H166" s="23">
        <v>206</v>
      </c>
      <c r="I166" s="24">
        <v>213</v>
      </c>
      <c r="J166" s="25">
        <v>213</v>
      </c>
      <c r="K166" s="23">
        <v>151</v>
      </c>
      <c r="L166" s="26">
        <v>116</v>
      </c>
      <c r="M166" s="27">
        <v>74</v>
      </c>
      <c r="N166" s="20">
        <v>48</v>
      </c>
      <c r="O166" s="2" t="s">
        <v>187</v>
      </c>
    </row>
    <row r="167" spans="1:15" x14ac:dyDescent="0.25">
      <c r="A167" s="2" t="s">
        <v>28</v>
      </c>
      <c r="B167" s="18">
        <f>INT((B165-B166)*10000/B166)/100</f>
        <v>25.76</v>
      </c>
      <c r="C167" s="17">
        <f t="shared" ref="C167:N167" si="10">INT((C165-C166)*10000/C166)/100</f>
        <v>71.42</v>
      </c>
      <c r="D167" s="19">
        <f t="shared" si="10"/>
        <v>63.75</v>
      </c>
      <c r="E167" s="20">
        <f t="shared" si="10"/>
        <v>55.65</v>
      </c>
      <c r="F167" s="21">
        <f t="shared" si="10"/>
        <v>24.69</v>
      </c>
      <c r="G167" s="22">
        <f t="shared" si="10"/>
        <v>-2.52</v>
      </c>
      <c r="H167" s="23">
        <f t="shared" si="10"/>
        <v>7.76</v>
      </c>
      <c r="I167" s="24">
        <f t="shared" si="10"/>
        <v>16.899999999999999</v>
      </c>
      <c r="J167" s="25">
        <f t="shared" si="10"/>
        <v>35.68</v>
      </c>
      <c r="K167" s="23">
        <f t="shared" si="10"/>
        <v>55.62</v>
      </c>
      <c r="L167" s="26">
        <f t="shared" si="10"/>
        <v>9.48</v>
      </c>
      <c r="M167" s="27">
        <f t="shared" si="10"/>
        <v>-10.82</v>
      </c>
      <c r="N167" s="20">
        <f t="shared" si="10"/>
        <v>60.41</v>
      </c>
      <c r="O167" s="2" t="s">
        <v>28</v>
      </c>
    </row>
    <row r="168" spans="1:15" x14ac:dyDescent="0.25">
      <c r="A168" s="2" t="s">
        <v>188</v>
      </c>
      <c r="B168" s="18">
        <v>1674</v>
      </c>
      <c r="C168" s="17">
        <v>93</v>
      </c>
      <c r="D168" s="19">
        <v>131</v>
      </c>
      <c r="E168" s="20">
        <v>183</v>
      </c>
      <c r="F168" s="21">
        <v>234</v>
      </c>
      <c r="G168" s="22">
        <v>242</v>
      </c>
      <c r="H168" s="23">
        <v>292</v>
      </c>
      <c r="I168" s="24">
        <v>310</v>
      </c>
      <c r="J168" s="25">
        <v>284</v>
      </c>
      <c r="K168" s="23">
        <v>238</v>
      </c>
      <c r="L168" s="26">
        <v>179</v>
      </c>
      <c r="M168" s="27">
        <v>83</v>
      </c>
      <c r="N168" s="20">
        <v>80</v>
      </c>
      <c r="O168" s="2" t="s">
        <v>188</v>
      </c>
    </row>
    <row r="169" spans="1:15" x14ac:dyDescent="0.25">
      <c r="A169" s="2" t="s">
        <v>86</v>
      </c>
      <c r="B169" s="18">
        <v>2001</v>
      </c>
      <c r="C169" s="17">
        <v>1998</v>
      </c>
      <c r="D169" s="19">
        <v>2003</v>
      </c>
      <c r="E169" s="20">
        <v>1972</v>
      </c>
      <c r="F169" s="21">
        <v>1990</v>
      </c>
      <c r="G169" s="22">
        <v>2001</v>
      </c>
      <c r="H169" s="23">
        <v>1976</v>
      </c>
      <c r="I169" s="24">
        <v>1990</v>
      </c>
      <c r="J169" s="25">
        <v>1976</v>
      </c>
      <c r="K169" s="23">
        <v>1997</v>
      </c>
      <c r="L169" s="26">
        <v>1965</v>
      </c>
      <c r="M169" s="27">
        <v>2001</v>
      </c>
      <c r="N169" s="20">
        <v>1972</v>
      </c>
      <c r="O169" s="2" t="s">
        <v>86</v>
      </c>
    </row>
    <row r="170" spans="1:15" x14ac:dyDescent="0.25">
      <c r="A170" s="2" t="s">
        <v>189</v>
      </c>
      <c r="B170" s="18">
        <v>1603</v>
      </c>
      <c r="C170" s="17">
        <v>32</v>
      </c>
      <c r="D170" s="19">
        <v>69</v>
      </c>
      <c r="E170" s="20">
        <v>54</v>
      </c>
      <c r="F170" s="21">
        <v>100</v>
      </c>
      <c r="G170" s="22">
        <v>164</v>
      </c>
      <c r="H170" s="23">
        <v>133</v>
      </c>
      <c r="I170" s="24">
        <v>141</v>
      </c>
      <c r="J170" s="25">
        <v>127</v>
      </c>
      <c r="K170" s="23">
        <v>81</v>
      </c>
      <c r="L170" s="26">
        <v>52</v>
      </c>
      <c r="M170" s="27">
        <v>63</v>
      </c>
      <c r="N170" s="20">
        <v>17</v>
      </c>
      <c r="O170" s="2" t="s">
        <v>189</v>
      </c>
    </row>
    <row r="171" spans="1:15" x14ac:dyDescent="0.25">
      <c r="A171" s="2" t="s">
        <v>86</v>
      </c>
      <c r="B171" s="18">
        <v>2002</v>
      </c>
      <c r="C171" s="17">
        <v>1964</v>
      </c>
      <c r="D171" s="19">
        <v>2001</v>
      </c>
      <c r="E171" s="20">
        <v>2001</v>
      </c>
      <c r="F171" s="21">
        <v>1998</v>
      </c>
      <c r="G171" s="22">
        <v>2002</v>
      </c>
      <c r="H171" s="23">
        <v>1977</v>
      </c>
      <c r="I171" s="24">
        <v>1965</v>
      </c>
      <c r="J171" s="25">
        <v>1968</v>
      </c>
      <c r="K171" s="23">
        <v>1984</v>
      </c>
      <c r="L171" s="26">
        <v>1998</v>
      </c>
      <c r="M171" s="27">
        <v>2002</v>
      </c>
      <c r="N171" s="20">
        <v>1988</v>
      </c>
      <c r="O171" s="2" t="s">
        <v>86</v>
      </c>
    </row>
    <row r="172" spans="1:15" x14ac:dyDescent="0.25">
      <c r="A172" s="15" t="s">
        <v>190</v>
      </c>
      <c r="B172" s="16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 t="s">
        <v>190</v>
      </c>
    </row>
    <row r="173" spans="1:15" x14ac:dyDescent="0.25">
      <c r="A173" s="3" t="s">
        <v>191</v>
      </c>
      <c r="B173" s="4">
        <f>SUM(C173:N173)</f>
        <v>115</v>
      </c>
      <c r="C173" s="5">
        <v>16</v>
      </c>
      <c r="D173" s="6">
        <v>7</v>
      </c>
      <c r="E173" s="7">
        <v>7</v>
      </c>
      <c r="F173" s="8">
        <v>8</v>
      </c>
      <c r="G173" s="9">
        <v>14</v>
      </c>
      <c r="H173" s="10">
        <v>11</v>
      </c>
      <c r="I173" s="11">
        <v>11</v>
      </c>
      <c r="J173" s="12">
        <v>4</v>
      </c>
      <c r="K173" s="10">
        <v>2</v>
      </c>
      <c r="L173" s="13">
        <v>10</v>
      </c>
      <c r="M173" s="14">
        <v>14</v>
      </c>
      <c r="N173" s="7">
        <v>11</v>
      </c>
      <c r="O173" s="3" t="s">
        <v>191</v>
      </c>
    </row>
    <row r="174" spans="1:15" x14ac:dyDescent="0.25">
      <c r="A174" s="2" t="s">
        <v>192</v>
      </c>
      <c r="B174" s="18">
        <f>SUM(C174:N174)</f>
        <v>166.5</v>
      </c>
      <c r="C174" s="17">
        <v>12</v>
      </c>
      <c r="D174" s="19">
        <v>14.5</v>
      </c>
      <c r="E174" s="20">
        <v>15</v>
      </c>
      <c r="F174" s="21">
        <v>13.5</v>
      </c>
      <c r="G174" s="22">
        <v>12.5</v>
      </c>
      <c r="H174" s="23">
        <v>9.5</v>
      </c>
      <c r="I174" s="24">
        <v>11.5</v>
      </c>
      <c r="J174" s="25">
        <v>15</v>
      </c>
      <c r="K174" s="23">
        <v>13</v>
      </c>
      <c r="L174" s="26">
        <v>16.5</v>
      </c>
      <c r="M174" s="27">
        <v>17</v>
      </c>
      <c r="N174" s="20">
        <v>16.5</v>
      </c>
      <c r="O174" s="2" t="s">
        <v>192</v>
      </c>
    </row>
    <row r="175" spans="1:15" x14ac:dyDescent="0.25">
      <c r="A175" s="2" t="s">
        <v>193</v>
      </c>
      <c r="B175" s="18">
        <v>174</v>
      </c>
      <c r="C175" s="17">
        <v>16</v>
      </c>
      <c r="D175" s="19">
        <v>21</v>
      </c>
      <c r="E175" s="20">
        <v>20</v>
      </c>
      <c r="F175" s="21">
        <v>21</v>
      </c>
      <c r="G175" s="22">
        <v>21</v>
      </c>
      <c r="H175" s="23">
        <v>12</v>
      </c>
      <c r="I175" s="24">
        <v>12</v>
      </c>
      <c r="J175" s="25">
        <v>16</v>
      </c>
      <c r="K175" s="23">
        <v>18</v>
      </c>
      <c r="L175" s="26">
        <v>18</v>
      </c>
      <c r="M175" s="27">
        <v>18</v>
      </c>
      <c r="N175" s="20">
        <v>19</v>
      </c>
      <c r="O175" s="2" t="s">
        <v>193</v>
      </c>
    </row>
    <row r="176" spans="1:15" x14ac:dyDescent="0.25">
      <c r="A176" s="2" t="s">
        <v>86</v>
      </c>
      <c r="B176" s="18">
        <v>2002</v>
      </c>
      <c r="C176" s="17">
        <v>2003</v>
      </c>
      <c r="D176" s="19">
        <v>2002</v>
      </c>
      <c r="E176" s="20">
        <v>2001</v>
      </c>
      <c r="F176" s="21">
        <v>2001</v>
      </c>
      <c r="G176" s="22">
        <v>2002</v>
      </c>
      <c r="H176" s="23">
        <v>2002</v>
      </c>
      <c r="I176" s="24">
        <v>2002</v>
      </c>
      <c r="J176" s="25">
        <v>2002</v>
      </c>
      <c r="K176" s="23">
        <v>2001</v>
      </c>
      <c r="L176" s="26">
        <v>2002</v>
      </c>
      <c r="M176" s="27">
        <v>2002</v>
      </c>
      <c r="N176" s="20">
        <v>2002</v>
      </c>
      <c r="O176" s="2" t="s">
        <v>86</v>
      </c>
    </row>
    <row r="177" spans="1:15" x14ac:dyDescent="0.25">
      <c r="A177" s="2" t="s">
        <v>194</v>
      </c>
      <c r="B177" s="18">
        <v>115</v>
      </c>
      <c r="C177" s="17">
        <v>11</v>
      </c>
      <c r="D177" s="19">
        <v>7</v>
      </c>
      <c r="E177" s="20">
        <v>7</v>
      </c>
      <c r="F177" s="21">
        <v>6</v>
      </c>
      <c r="G177" s="22">
        <v>4</v>
      </c>
      <c r="H177" s="23">
        <v>7</v>
      </c>
      <c r="I177" s="24">
        <v>11</v>
      </c>
      <c r="J177" s="25">
        <v>4</v>
      </c>
      <c r="K177" s="23">
        <v>2</v>
      </c>
      <c r="L177" s="26">
        <v>10</v>
      </c>
      <c r="M177" s="27">
        <v>14</v>
      </c>
      <c r="N177" s="20">
        <v>14</v>
      </c>
      <c r="O177" s="2" t="s">
        <v>194</v>
      </c>
    </row>
    <row r="178" spans="1:15" ht="15.75" thickBot="1" x14ac:dyDescent="0.3">
      <c r="A178" s="128" t="s">
        <v>86</v>
      </c>
      <c r="B178" s="89">
        <v>2003</v>
      </c>
      <c r="C178" s="90">
        <v>2001</v>
      </c>
      <c r="D178" s="91">
        <v>2003</v>
      </c>
      <c r="E178" s="92">
        <v>2003</v>
      </c>
      <c r="F178" s="93">
        <v>2002</v>
      </c>
      <c r="G178" s="94">
        <v>2001</v>
      </c>
      <c r="H178" s="95">
        <v>2001</v>
      </c>
      <c r="I178" s="96">
        <v>2003</v>
      </c>
      <c r="J178" s="97">
        <v>2003</v>
      </c>
      <c r="K178" s="95">
        <v>2003</v>
      </c>
      <c r="L178" s="98">
        <v>2003</v>
      </c>
      <c r="M178" s="99">
        <v>2003</v>
      </c>
      <c r="N178" s="92">
        <v>2001</v>
      </c>
      <c r="O178" s="128" t="s">
        <v>86</v>
      </c>
    </row>
    <row r="179" spans="1:15" ht="15.75" thickTop="1" x14ac:dyDescent="0.25">
      <c r="A179" s="62" t="s">
        <v>195</v>
      </c>
      <c r="B179" s="63">
        <f>SUM(C179:N179)</f>
        <v>106</v>
      </c>
      <c r="C179" s="64">
        <v>13</v>
      </c>
      <c r="D179" s="65">
        <v>6</v>
      </c>
      <c r="E179" s="66">
        <v>8</v>
      </c>
      <c r="F179" s="67">
        <v>6</v>
      </c>
      <c r="G179" s="68">
        <v>12</v>
      </c>
      <c r="H179" s="69">
        <v>12</v>
      </c>
      <c r="I179" s="70">
        <v>7</v>
      </c>
      <c r="J179" s="71">
        <v>3</v>
      </c>
      <c r="K179" s="69">
        <v>7</v>
      </c>
      <c r="L179" s="72">
        <v>13</v>
      </c>
      <c r="M179" s="73">
        <v>11</v>
      </c>
      <c r="N179" s="66">
        <v>8</v>
      </c>
      <c r="O179" s="62" t="s">
        <v>195</v>
      </c>
    </row>
    <row r="180" spans="1:15" x14ac:dyDescent="0.25">
      <c r="A180" s="2" t="s">
        <v>192</v>
      </c>
      <c r="B180" s="18">
        <f>SUM(C180:N180)</f>
        <v>126</v>
      </c>
      <c r="C180" s="17">
        <v>11</v>
      </c>
      <c r="D180" s="19">
        <v>10</v>
      </c>
      <c r="E180" s="20">
        <v>10</v>
      </c>
      <c r="F180" s="21">
        <v>11</v>
      </c>
      <c r="G180" s="22">
        <v>10</v>
      </c>
      <c r="H180" s="23">
        <v>10</v>
      </c>
      <c r="I180" s="24">
        <v>9</v>
      </c>
      <c r="J180" s="25">
        <v>10</v>
      </c>
      <c r="K180" s="23">
        <v>11</v>
      </c>
      <c r="L180" s="26">
        <v>10</v>
      </c>
      <c r="M180" s="27">
        <v>12</v>
      </c>
      <c r="N180" s="20">
        <v>12</v>
      </c>
      <c r="O180" s="2" t="s">
        <v>192</v>
      </c>
    </row>
    <row r="181" spans="1:15" x14ac:dyDescent="0.25">
      <c r="A181" s="2" t="s">
        <v>193</v>
      </c>
      <c r="B181" s="16"/>
      <c r="C181" s="17">
        <v>24</v>
      </c>
      <c r="D181" s="19">
        <v>21</v>
      </c>
      <c r="E181" s="20">
        <v>23</v>
      </c>
      <c r="F181" s="21">
        <v>21</v>
      </c>
      <c r="G181" s="22">
        <v>19</v>
      </c>
      <c r="H181" s="23">
        <v>21</v>
      </c>
      <c r="I181" s="24">
        <v>21</v>
      </c>
      <c r="J181" s="25">
        <v>21</v>
      </c>
      <c r="K181" s="23">
        <v>22</v>
      </c>
      <c r="L181" s="26">
        <v>24</v>
      </c>
      <c r="M181" s="27">
        <v>23</v>
      </c>
      <c r="N181" s="20">
        <v>21</v>
      </c>
      <c r="O181" s="2" t="s">
        <v>193</v>
      </c>
    </row>
    <row r="182" spans="1:15" x14ac:dyDescent="0.25">
      <c r="A182" s="2" t="s">
        <v>86</v>
      </c>
      <c r="B182" s="16"/>
      <c r="C182" s="17">
        <v>1948</v>
      </c>
      <c r="D182" s="19">
        <v>1995</v>
      </c>
      <c r="E182" s="20">
        <v>1979</v>
      </c>
      <c r="F182" s="21">
        <v>2001</v>
      </c>
      <c r="G182" s="22" t="s">
        <v>99</v>
      </c>
      <c r="H182" s="23">
        <v>1991</v>
      </c>
      <c r="I182" s="24">
        <v>1988</v>
      </c>
      <c r="J182" s="25">
        <v>1956</v>
      </c>
      <c r="K182" s="23">
        <v>1950</v>
      </c>
      <c r="L182" s="26">
        <v>1981</v>
      </c>
      <c r="M182" s="27">
        <v>2000</v>
      </c>
      <c r="N182" s="20" t="s">
        <v>99</v>
      </c>
      <c r="O182" s="2" t="s">
        <v>86</v>
      </c>
    </row>
    <row r="183" spans="1:15" x14ac:dyDescent="0.25">
      <c r="A183" s="2" t="s">
        <v>194</v>
      </c>
      <c r="B183" s="16"/>
      <c r="C183" s="17">
        <v>1</v>
      </c>
      <c r="D183" s="19">
        <v>1</v>
      </c>
      <c r="E183" s="20">
        <v>1</v>
      </c>
      <c r="F183" s="21">
        <v>3</v>
      </c>
      <c r="G183" s="22">
        <v>2</v>
      </c>
      <c r="H183" s="23">
        <v>1</v>
      </c>
      <c r="I183" s="24">
        <v>3</v>
      </c>
      <c r="J183" s="25">
        <v>2</v>
      </c>
      <c r="K183" s="23">
        <v>1</v>
      </c>
      <c r="L183" s="26">
        <v>2</v>
      </c>
      <c r="M183" s="27">
        <v>4</v>
      </c>
      <c r="N183" s="20">
        <v>2</v>
      </c>
      <c r="O183" s="2" t="s">
        <v>194</v>
      </c>
    </row>
    <row r="184" spans="1:15" x14ac:dyDescent="0.25">
      <c r="A184" s="128" t="s">
        <v>86</v>
      </c>
      <c r="B184" s="16"/>
      <c r="C184" s="17">
        <v>1997</v>
      </c>
      <c r="D184" s="19">
        <v>1959</v>
      </c>
      <c r="E184" s="20">
        <v>1953</v>
      </c>
      <c r="F184" s="21" t="s">
        <v>99</v>
      </c>
      <c r="G184" s="22">
        <v>1989</v>
      </c>
      <c r="H184" s="23">
        <v>1976</v>
      </c>
      <c r="I184" s="24" t="s">
        <v>99</v>
      </c>
      <c r="J184" s="25">
        <v>1995</v>
      </c>
      <c r="K184" s="23">
        <v>1959</v>
      </c>
      <c r="L184" s="26">
        <v>1969</v>
      </c>
      <c r="M184" s="27" t="s">
        <v>99</v>
      </c>
      <c r="N184" s="20">
        <v>1971</v>
      </c>
      <c r="O184" s="128" t="s">
        <v>86</v>
      </c>
    </row>
    <row r="185" spans="1:15" x14ac:dyDescent="0.25">
      <c r="A185" s="15" t="s">
        <v>196</v>
      </c>
      <c r="B185" s="16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 t="s">
        <v>196</v>
      </c>
    </row>
    <row r="186" spans="1:15" x14ac:dyDescent="0.25">
      <c r="A186" s="3" t="s">
        <v>197</v>
      </c>
      <c r="B186" s="4">
        <v>44</v>
      </c>
      <c r="C186" s="5">
        <v>15</v>
      </c>
      <c r="D186" s="6">
        <v>4</v>
      </c>
      <c r="E186" s="7">
        <v>7</v>
      </c>
      <c r="F186" s="8">
        <v>16</v>
      </c>
      <c r="G186" s="9">
        <v>7</v>
      </c>
      <c r="H186" s="10">
        <v>24</v>
      </c>
      <c r="I186" s="11">
        <v>21</v>
      </c>
      <c r="J186" s="12">
        <v>44</v>
      </c>
      <c r="K186" s="10">
        <v>6</v>
      </c>
      <c r="L186" s="13">
        <v>10</v>
      </c>
      <c r="M186" s="14">
        <v>6</v>
      </c>
      <c r="N186" s="7">
        <v>10</v>
      </c>
      <c r="O186" s="3" t="s">
        <v>197</v>
      </c>
    </row>
    <row r="187" spans="1:15" x14ac:dyDescent="0.25">
      <c r="A187" s="36" t="s">
        <v>89</v>
      </c>
      <c r="B187" s="39">
        <v>37862</v>
      </c>
      <c r="C187" s="40">
        <v>37622</v>
      </c>
      <c r="D187" s="41">
        <v>37653</v>
      </c>
      <c r="E187" s="42">
        <v>37682</v>
      </c>
      <c r="F187" s="43">
        <v>37737</v>
      </c>
      <c r="G187" s="44">
        <v>37765</v>
      </c>
      <c r="H187" s="45">
        <v>37786</v>
      </c>
      <c r="I187" s="46">
        <v>37831</v>
      </c>
      <c r="J187" s="47">
        <v>37862</v>
      </c>
      <c r="K187" s="45">
        <v>37884</v>
      </c>
      <c r="L187" s="48">
        <v>37920</v>
      </c>
      <c r="M187" s="49">
        <v>37947</v>
      </c>
      <c r="N187" s="42">
        <v>37982</v>
      </c>
      <c r="O187" s="36" t="s">
        <v>89</v>
      </c>
    </row>
    <row r="188" spans="1:15" x14ac:dyDescent="0.25">
      <c r="A188" s="2" t="s">
        <v>198</v>
      </c>
      <c r="B188" s="18">
        <v>65</v>
      </c>
      <c r="C188" s="17">
        <v>25</v>
      </c>
      <c r="D188" s="19">
        <v>21</v>
      </c>
      <c r="E188" s="20">
        <v>20</v>
      </c>
      <c r="F188" s="21">
        <v>63.5</v>
      </c>
      <c r="G188" s="22">
        <v>10</v>
      </c>
      <c r="H188" s="23">
        <v>32</v>
      </c>
      <c r="I188" s="24">
        <v>48</v>
      </c>
      <c r="J188" s="25">
        <v>65</v>
      </c>
      <c r="K188" s="23">
        <v>32</v>
      </c>
      <c r="L188" s="26">
        <v>20</v>
      </c>
      <c r="M188" s="27">
        <v>31.5</v>
      </c>
      <c r="N188" s="20">
        <v>20</v>
      </c>
      <c r="O188" s="2" t="s">
        <v>198</v>
      </c>
    </row>
    <row r="189" spans="1:15" ht="15.75" thickBot="1" x14ac:dyDescent="0.3">
      <c r="A189" s="128" t="s">
        <v>89</v>
      </c>
      <c r="B189" s="153" t="s">
        <v>199</v>
      </c>
      <c r="C189" s="90" t="s">
        <v>200</v>
      </c>
      <c r="D189" s="91" t="s">
        <v>109</v>
      </c>
      <c r="E189" s="92" t="s">
        <v>201</v>
      </c>
      <c r="F189" s="93" t="s">
        <v>202</v>
      </c>
      <c r="G189" s="94" t="s">
        <v>92</v>
      </c>
      <c r="H189" s="95" t="s">
        <v>203</v>
      </c>
      <c r="I189" s="96" t="s">
        <v>93</v>
      </c>
      <c r="J189" s="97" t="s">
        <v>199</v>
      </c>
      <c r="K189" s="95" t="s">
        <v>204</v>
      </c>
      <c r="L189" s="98" t="s">
        <v>110</v>
      </c>
      <c r="M189" s="99" t="s">
        <v>111</v>
      </c>
      <c r="N189" s="92" t="s">
        <v>205</v>
      </c>
      <c r="O189" s="128" t="s">
        <v>89</v>
      </c>
    </row>
    <row r="190" spans="1:15" ht="15.75" thickTop="1" x14ac:dyDescent="0.25">
      <c r="A190" s="62" t="s">
        <v>206</v>
      </c>
      <c r="B190" s="154">
        <v>34.4</v>
      </c>
      <c r="C190" s="64">
        <v>17</v>
      </c>
      <c r="D190" s="65">
        <v>4.5999999999999996</v>
      </c>
      <c r="E190" s="66">
        <v>6.8</v>
      </c>
      <c r="F190" s="67">
        <v>18.600000000000001</v>
      </c>
      <c r="G190" s="68">
        <v>11.2</v>
      </c>
      <c r="H190" s="69">
        <v>30.4</v>
      </c>
      <c r="I190" s="70">
        <v>20.399999999999999</v>
      </c>
      <c r="J190" s="71">
        <v>34.4</v>
      </c>
      <c r="K190" s="69">
        <v>7.2</v>
      </c>
      <c r="L190" s="72">
        <v>10.8</v>
      </c>
      <c r="M190" s="73">
        <v>8.1999999999999993</v>
      </c>
      <c r="N190" s="66">
        <v>7.4</v>
      </c>
      <c r="O190" s="62" t="s">
        <v>206</v>
      </c>
    </row>
    <row r="191" spans="1:15" x14ac:dyDescent="0.25">
      <c r="A191" s="155" t="s">
        <v>89</v>
      </c>
      <c r="B191" s="156">
        <v>37862</v>
      </c>
      <c r="C191" s="157">
        <v>37622</v>
      </c>
      <c r="D191" s="158">
        <v>37653</v>
      </c>
      <c r="E191" s="159">
        <v>37681</v>
      </c>
      <c r="F191" s="160">
        <v>37737</v>
      </c>
      <c r="G191" s="161">
        <v>37765</v>
      </c>
      <c r="H191" s="162">
        <v>37776</v>
      </c>
      <c r="I191" s="163">
        <v>37831</v>
      </c>
      <c r="J191" s="164">
        <v>37861</v>
      </c>
      <c r="K191" s="162">
        <v>37886</v>
      </c>
      <c r="L191" s="165">
        <v>37919</v>
      </c>
      <c r="M191" s="166">
        <v>37946</v>
      </c>
      <c r="N191" s="159">
        <v>37978</v>
      </c>
      <c r="O191" s="155" t="s">
        <v>89</v>
      </c>
    </row>
    <row r="192" spans="1:15" x14ac:dyDescent="0.25">
      <c r="A192" s="2" t="s">
        <v>198</v>
      </c>
      <c r="B192" s="18">
        <v>25</v>
      </c>
      <c r="C192" s="17">
        <v>32.200000000000003</v>
      </c>
      <c r="D192" s="19">
        <v>27.4</v>
      </c>
      <c r="E192" s="20">
        <v>31.4</v>
      </c>
      <c r="F192" s="21">
        <v>37.5</v>
      </c>
      <c r="G192" s="22">
        <v>38</v>
      </c>
      <c r="H192" s="23">
        <v>68.099999999999994</v>
      </c>
      <c r="I192" s="24">
        <v>44.9</v>
      </c>
      <c r="J192" s="25">
        <v>48.4</v>
      </c>
      <c r="K192" s="23">
        <v>101.4</v>
      </c>
      <c r="L192" s="26">
        <v>38.200000000000003</v>
      </c>
      <c r="M192" s="27">
        <v>37.4</v>
      </c>
      <c r="N192" s="20">
        <v>37.6</v>
      </c>
      <c r="O192" s="2" t="s">
        <v>198</v>
      </c>
    </row>
    <row r="193" spans="1:15" x14ac:dyDescent="0.25">
      <c r="A193" s="15" t="s">
        <v>207</v>
      </c>
      <c r="B193" s="16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 t="s">
        <v>207</v>
      </c>
    </row>
    <row r="194" spans="1:15" x14ac:dyDescent="0.25">
      <c r="A194" s="3" t="s">
        <v>208</v>
      </c>
      <c r="B194" s="4">
        <f>SUM(C194:N194)</f>
        <v>5</v>
      </c>
      <c r="C194" s="5">
        <v>3</v>
      </c>
      <c r="D194" s="6">
        <v>1</v>
      </c>
      <c r="E194" s="7">
        <v>0</v>
      </c>
      <c r="F194" s="8">
        <v>1</v>
      </c>
      <c r="G194" s="9">
        <v>0</v>
      </c>
      <c r="H194" s="10">
        <v>0</v>
      </c>
      <c r="I194" s="11">
        <v>0</v>
      </c>
      <c r="J194" s="12">
        <v>0</v>
      </c>
      <c r="K194" s="10">
        <v>0</v>
      </c>
      <c r="L194" s="13">
        <v>0</v>
      </c>
      <c r="M194" s="14">
        <v>0</v>
      </c>
      <c r="N194" s="7">
        <v>0</v>
      </c>
      <c r="O194" s="3" t="s">
        <v>208</v>
      </c>
    </row>
    <row r="195" spans="1:15" x14ac:dyDescent="0.25">
      <c r="A195" s="2" t="s">
        <v>209</v>
      </c>
      <c r="B195" s="18">
        <f>SUM(C195:N195)</f>
        <v>7.5</v>
      </c>
      <c r="C195" s="17">
        <v>1.5</v>
      </c>
      <c r="D195" s="19">
        <v>3</v>
      </c>
      <c r="E195" s="20">
        <v>2</v>
      </c>
      <c r="F195" s="21">
        <v>0</v>
      </c>
      <c r="G195" s="22">
        <v>0</v>
      </c>
      <c r="H195" s="23">
        <v>0</v>
      </c>
      <c r="I195" s="24">
        <v>0</v>
      </c>
      <c r="J195" s="25">
        <v>0</v>
      </c>
      <c r="K195" s="23">
        <v>0</v>
      </c>
      <c r="L195" s="26">
        <v>0</v>
      </c>
      <c r="M195" s="27">
        <v>0</v>
      </c>
      <c r="N195" s="20">
        <v>1</v>
      </c>
      <c r="O195" s="2" t="s">
        <v>209</v>
      </c>
    </row>
    <row r="196" spans="1:15" x14ac:dyDescent="0.25">
      <c r="A196" s="2" t="s">
        <v>210</v>
      </c>
      <c r="B196" s="18">
        <v>15</v>
      </c>
      <c r="C196" s="17">
        <v>3</v>
      </c>
      <c r="D196" s="19">
        <v>6</v>
      </c>
      <c r="E196" s="20">
        <v>4</v>
      </c>
      <c r="F196" s="21">
        <v>1</v>
      </c>
      <c r="G196" s="22">
        <v>0</v>
      </c>
      <c r="H196" s="23">
        <v>0</v>
      </c>
      <c r="I196" s="24">
        <v>0</v>
      </c>
      <c r="J196" s="25">
        <v>0</v>
      </c>
      <c r="K196" s="23">
        <v>0</v>
      </c>
      <c r="L196" s="26">
        <v>0</v>
      </c>
      <c r="M196" s="27">
        <v>0</v>
      </c>
      <c r="N196" s="20">
        <v>1</v>
      </c>
      <c r="O196" s="2" t="s">
        <v>210</v>
      </c>
    </row>
    <row r="197" spans="1:15" x14ac:dyDescent="0.25">
      <c r="A197" s="2" t="s">
        <v>86</v>
      </c>
      <c r="B197" s="18">
        <v>2001</v>
      </c>
      <c r="C197" s="17">
        <v>2003</v>
      </c>
      <c r="D197" s="19">
        <v>2001</v>
      </c>
      <c r="E197" s="20">
        <v>2001</v>
      </c>
      <c r="F197" s="21">
        <v>2003</v>
      </c>
      <c r="G197" s="22"/>
      <c r="H197" s="23"/>
      <c r="I197" s="24"/>
      <c r="J197" s="25"/>
      <c r="K197" s="23"/>
      <c r="L197" s="26"/>
      <c r="M197" s="27">
        <v>2002</v>
      </c>
      <c r="N197" s="20">
        <v>2001</v>
      </c>
      <c r="O197" s="2" t="s">
        <v>86</v>
      </c>
    </row>
    <row r="198" spans="1:15" x14ac:dyDescent="0.25">
      <c r="A198" s="2" t="s">
        <v>211</v>
      </c>
      <c r="B198" s="18">
        <v>0</v>
      </c>
      <c r="C198" s="17">
        <v>0</v>
      </c>
      <c r="D198" s="19">
        <v>0</v>
      </c>
      <c r="E198" s="20">
        <v>0</v>
      </c>
      <c r="F198" s="21">
        <v>0</v>
      </c>
      <c r="G198" s="22">
        <v>0</v>
      </c>
      <c r="H198" s="23">
        <v>0</v>
      </c>
      <c r="I198" s="24">
        <v>0</v>
      </c>
      <c r="J198" s="25">
        <v>0</v>
      </c>
      <c r="K198" s="23">
        <v>0</v>
      </c>
      <c r="L198" s="26">
        <v>0</v>
      </c>
      <c r="M198" s="27">
        <v>0</v>
      </c>
      <c r="N198" s="20">
        <v>0</v>
      </c>
      <c r="O198" s="2" t="s">
        <v>211</v>
      </c>
    </row>
    <row r="199" spans="1:15" x14ac:dyDescent="0.25">
      <c r="A199" s="2" t="s">
        <v>126</v>
      </c>
      <c r="B199" s="18">
        <v>2002</v>
      </c>
      <c r="C199" s="17">
        <v>2002</v>
      </c>
      <c r="D199" s="19">
        <v>2002</v>
      </c>
      <c r="E199" s="20">
        <v>2003</v>
      </c>
      <c r="F199" s="21">
        <v>2002</v>
      </c>
      <c r="G199" s="22"/>
      <c r="H199" s="23"/>
      <c r="I199" s="24"/>
      <c r="J199" s="25"/>
      <c r="K199" s="23"/>
      <c r="L199" s="26"/>
      <c r="M199" s="27">
        <v>2002</v>
      </c>
      <c r="N199" s="20">
        <v>2002</v>
      </c>
      <c r="O199" s="2" t="s">
        <v>126</v>
      </c>
    </row>
    <row r="200" spans="1:15" x14ac:dyDescent="0.25">
      <c r="A200" s="2" t="s">
        <v>212</v>
      </c>
      <c r="B200" s="18">
        <v>9</v>
      </c>
      <c r="C200" s="17">
        <v>9</v>
      </c>
      <c r="D200" s="19">
        <v>4</v>
      </c>
      <c r="E200" s="20">
        <v>0</v>
      </c>
      <c r="F200" s="21">
        <v>0.5</v>
      </c>
      <c r="G200" s="22">
        <v>0</v>
      </c>
      <c r="H200" s="23">
        <v>0</v>
      </c>
      <c r="I200" s="24">
        <v>0</v>
      </c>
      <c r="J200" s="25">
        <v>0</v>
      </c>
      <c r="K200" s="23">
        <v>0</v>
      </c>
      <c r="L200" s="26">
        <v>0</v>
      </c>
      <c r="M200" s="27">
        <v>0</v>
      </c>
      <c r="N200" s="20">
        <v>0</v>
      </c>
      <c r="O200" s="2" t="s">
        <v>212</v>
      </c>
    </row>
    <row r="201" spans="1:15" ht="15.75" thickBot="1" x14ac:dyDescent="0.3">
      <c r="A201" s="50" t="s">
        <v>89</v>
      </c>
      <c r="B201" s="51">
        <v>37652</v>
      </c>
      <c r="C201" s="52">
        <v>37652</v>
      </c>
      <c r="D201" s="53">
        <v>37653</v>
      </c>
      <c r="E201" s="54"/>
      <c r="F201" s="55">
        <v>37721</v>
      </c>
      <c r="G201" s="56"/>
      <c r="H201" s="57"/>
      <c r="I201" s="58"/>
      <c r="J201" s="59"/>
      <c r="K201" s="57"/>
      <c r="L201" s="60"/>
      <c r="M201" s="61"/>
      <c r="N201" s="54"/>
      <c r="O201" s="50" t="s">
        <v>89</v>
      </c>
    </row>
    <row r="202" spans="1:15" ht="15.75" thickTop="1" x14ac:dyDescent="0.25">
      <c r="A202" s="86" t="s">
        <v>213</v>
      </c>
      <c r="B202" s="63">
        <f>SUM(C202:N202)</f>
        <v>5</v>
      </c>
      <c r="C202" s="167">
        <v>3</v>
      </c>
      <c r="D202" s="168">
        <v>2</v>
      </c>
      <c r="E202" s="169">
        <v>0</v>
      </c>
      <c r="F202" s="170">
        <v>0</v>
      </c>
      <c r="G202" s="171">
        <v>0</v>
      </c>
      <c r="H202" s="172">
        <v>0</v>
      </c>
      <c r="I202" s="173">
        <v>0</v>
      </c>
      <c r="J202" s="174">
        <v>0</v>
      </c>
      <c r="K202" s="172">
        <v>0</v>
      </c>
      <c r="L202" s="175">
        <v>0</v>
      </c>
      <c r="M202" s="176">
        <v>0</v>
      </c>
      <c r="N202" s="169">
        <v>0</v>
      </c>
      <c r="O202" s="86" t="s">
        <v>213</v>
      </c>
    </row>
    <row r="203" spans="1:15" x14ac:dyDescent="0.25">
      <c r="A203" s="2" t="s">
        <v>209</v>
      </c>
      <c r="B203" s="18">
        <f>SUM(C203:N203)</f>
        <v>14</v>
      </c>
      <c r="C203" s="17">
        <v>4</v>
      </c>
      <c r="D203" s="19">
        <v>4</v>
      </c>
      <c r="E203" s="20">
        <v>2</v>
      </c>
      <c r="F203" s="21">
        <v>1</v>
      </c>
      <c r="G203" s="22">
        <v>0</v>
      </c>
      <c r="H203" s="23">
        <v>0</v>
      </c>
      <c r="I203" s="24">
        <v>0</v>
      </c>
      <c r="J203" s="25">
        <v>0</v>
      </c>
      <c r="K203" s="23">
        <v>0</v>
      </c>
      <c r="L203" s="26">
        <v>0</v>
      </c>
      <c r="M203" s="27">
        <v>1</v>
      </c>
      <c r="N203" s="20">
        <v>2</v>
      </c>
      <c r="O203" s="2" t="s">
        <v>209</v>
      </c>
    </row>
    <row r="204" spans="1:15" x14ac:dyDescent="0.25">
      <c r="A204" s="15" t="s">
        <v>214</v>
      </c>
      <c r="B204" s="16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 t="s">
        <v>214</v>
      </c>
    </row>
    <row r="205" spans="1:15" x14ac:dyDescent="0.25">
      <c r="A205" s="3" t="s">
        <v>215</v>
      </c>
      <c r="B205" s="4">
        <f>SUM(C205:N205)</f>
        <v>11</v>
      </c>
      <c r="C205" s="5">
        <v>0</v>
      </c>
      <c r="D205" s="6">
        <v>0</v>
      </c>
      <c r="E205" s="7">
        <v>2</v>
      </c>
      <c r="F205" s="8">
        <v>0</v>
      </c>
      <c r="G205" s="9">
        <v>0</v>
      </c>
      <c r="H205" s="10">
        <v>1</v>
      </c>
      <c r="I205" s="11">
        <v>1</v>
      </c>
      <c r="J205" s="12">
        <v>0</v>
      </c>
      <c r="K205" s="10">
        <v>2</v>
      </c>
      <c r="L205" s="13">
        <v>2</v>
      </c>
      <c r="M205" s="14">
        <v>3</v>
      </c>
      <c r="N205" s="7">
        <v>0</v>
      </c>
      <c r="O205" s="3" t="s">
        <v>215</v>
      </c>
    </row>
    <row r="206" spans="1:15" x14ac:dyDescent="0.25">
      <c r="A206" s="2" t="s">
        <v>216</v>
      </c>
      <c r="B206" s="18">
        <f>SUM(C206:N206)</f>
        <v>20.5</v>
      </c>
      <c r="C206" s="17">
        <v>4.5</v>
      </c>
      <c r="D206" s="19">
        <v>1.5</v>
      </c>
      <c r="E206" s="20">
        <v>3.5</v>
      </c>
      <c r="F206" s="21">
        <v>1</v>
      </c>
      <c r="G206" s="22">
        <v>2</v>
      </c>
      <c r="H206" s="23">
        <v>0.5</v>
      </c>
      <c r="I206" s="24">
        <v>0.5</v>
      </c>
      <c r="J206" s="25">
        <v>1.5</v>
      </c>
      <c r="K206" s="23">
        <v>1.5</v>
      </c>
      <c r="L206" s="26">
        <v>0</v>
      </c>
      <c r="M206" s="27">
        <v>2.5</v>
      </c>
      <c r="N206" s="20">
        <v>1.5</v>
      </c>
      <c r="O206" s="2" t="s">
        <v>216</v>
      </c>
    </row>
    <row r="207" spans="1:15" x14ac:dyDescent="0.25">
      <c r="A207" s="2" t="s">
        <v>217</v>
      </c>
      <c r="B207" s="18">
        <v>25</v>
      </c>
      <c r="C207" s="17">
        <v>6</v>
      </c>
      <c r="D207" s="19">
        <v>3</v>
      </c>
      <c r="E207" s="20">
        <v>5</v>
      </c>
      <c r="F207" s="21">
        <v>1</v>
      </c>
      <c r="G207" s="22">
        <v>4</v>
      </c>
      <c r="H207" s="23">
        <v>1</v>
      </c>
      <c r="I207" s="24">
        <v>1</v>
      </c>
      <c r="J207" s="25">
        <v>2</v>
      </c>
      <c r="K207" s="23">
        <v>2</v>
      </c>
      <c r="L207" s="26">
        <v>2</v>
      </c>
      <c r="M207" s="27">
        <v>5</v>
      </c>
      <c r="N207" s="20">
        <v>2</v>
      </c>
      <c r="O207" s="2" t="s">
        <v>217</v>
      </c>
    </row>
    <row r="208" spans="1:15" x14ac:dyDescent="0.25">
      <c r="A208" s="2" t="s">
        <v>86</v>
      </c>
      <c r="B208" s="18">
        <v>2001</v>
      </c>
      <c r="C208" s="17">
        <v>2001</v>
      </c>
      <c r="D208" s="19">
        <v>2001</v>
      </c>
      <c r="E208" s="20">
        <v>2001</v>
      </c>
      <c r="F208" s="21">
        <v>2002</v>
      </c>
      <c r="G208" s="22">
        <v>2001</v>
      </c>
      <c r="H208" s="23">
        <v>2003</v>
      </c>
      <c r="I208" s="24">
        <v>2003</v>
      </c>
      <c r="J208" s="25">
        <v>2001</v>
      </c>
      <c r="K208" s="23">
        <v>2003</v>
      </c>
      <c r="L208" s="26">
        <v>2003</v>
      </c>
      <c r="M208" s="27">
        <v>2002</v>
      </c>
      <c r="N208" s="20">
        <v>2002</v>
      </c>
      <c r="O208" s="2" t="s">
        <v>86</v>
      </c>
    </row>
    <row r="209" spans="1:15" x14ac:dyDescent="0.25">
      <c r="A209" s="2" t="s">
        <v>218</v>
      </c>
      <c r="B209" s="18">
        <v>11</v>
      </c>
      <c r="C209" s="17">
        <v>0</v>
      </c>
      <c r="D209" s="19">
        <v>0</v>
      </c>
      <c r="E209" s="20">
        <v>2</v>
      </c>
      <c r="F209" s="21">
        <v>0</v>
      </c>
      <c r="G209" s="22">
        <v>0</v>
      </c>
      <c r="H209" s="23">
        <v>0</v>
      </c>
      <c r="I209" s="24">
        <v>0</v>
      </c>
      <c r="J209" s="25">
        <v>0</v>
      </c>
      <c r="K209" s="23">
        <v>1</v>
      </c>
      <c r="L209" s="26">
        <v>0</v>
      </c>
      <c r="M209" s="27">
        <v>0</v>
      </c>
      <c r="N209" s="20">
        <v>1</v>
      </c>
      <c r="O209" s="2" t="s">
        <v>218</v>
      </c>
    </row>
    <row r="210" spans="1:15" ht="15.75" thickBot="1" x14ac:dyDescent="0.3">
      <c r="A210" s="128" t="s">
        <v>86</v>
      </c>
      <c r="B210" s="89">
        <v>2003</v>
      </c>
      <c r="C210" s="90">
        <v>2003</v>
      </c>
      <c r="D210" s="91">
        <v>2003</v>
      </c>
      <c r="E210" s="92">
        <v>2003</v>
      </c>
      <c r="F210" s="93">
        <v>2003</v>
      </c>
      <c r="G210" s="94">
        <v>2002</v>
      </c>
      <c r="H210" s="95">
        <v>2002</v>
      </c>
      <c r="I210" s="96">
        <v>2001</v>
      </c>
      <c r="J210" s="97">
        <v>2003</v>
      </c>
      <c r="K210" s="95">
        <v>2002</v>
      </c>
      <c r="L210" s="98">
        <v>2002</v>
      </c>
      <c r="M210" s="99">
        <v>2001</v>
      </c>
      <c r="N210" s="92">
        <v>2001</v>
      </c>
      <c r="O210" s="128" t="s">
        <v>86</v>
      </c>
    </row>
    <row r="211" spans="1:15" ht="15.75" thickTop="1" x14ac:dyDescent="0.25">
      <c r="A211" s="62" t="s">
        <v>219</v>
      </c>
      <c r="B211" s="63">
        <f>SUM(C211:N211)</f>
        <v>3</v>
      </c>
      <c r="C211" s="64">
        <v>0</v>
      </c>
      <c r="D211" s="65">
        <v>0</v>
      </c>
      <c r="E211" s="66">
        <v>0</v>
      </c>
      <c r="F211" s="67">
        <v>0</v>
      </c>
      <c r="G211" s="68">
        <v>0</v>
      </c>
      <c r="H211" s="69">
        <v>0</v>
      </c>
      <c r="I211" s="70">
        <v>0</v>
      </c>
      <c r="J211" s="71">
        <v>0</v>
      </c>
      <c r="K211" s="69">
        <v>1</v>
      </c>
      <c r="L211" s="72">
        <v>0</v>
      </c>
      <c r="M211" s="73">
        <v>2</v>
      </c>
      <c r="N211" s="66">
        <v>0</v>
      </c>
      <c r="O211" s="62" t="s">
        <v>219</v>
      </c>
    </row>
    <row r="212" spans="1:15" x14ac:dyDescent="0.25">
      <c r="A212" s="2" t="s">
        <v>220</v>
      </c>
      <c r="B212" s="18">
        <f>SUM(C212:N212)</f>
        <v>58</v>
      </c>
      <c r="C212" s="17">
        <v>5</v>
      </c>
      <c r="D212" s="19">
        <v>6</v>
      </c>
      <c r="E212" s="20">
        <v>5</v>
      </c>
      <c r="F212" s="21">
        <v>4</v>
      </c>
      <c r="G212" s="22">
        <v>3</v>
      </c>
      <c r="H212" s="23">
        <v>4</v>
      </c>
      <c r="I212" s="24">
        <v>4</v>
      </c>
      <c r="J212" s="25">
        <v>4</v>
      </c>
      <c r="K212" s="23">
        <v>5</v>
      </c>
      <c r="L212" s="26">
        <v>6</v>
      </c>
      <c r="M212" s="27">
        <v>6</v>
      </c>
      <c r="N212" s="20">
        <v>6</v>
      </c>
      <c r="O212" s="2" t="s">
        <v>220</v>
      </c>
    </row>
    <row r="213" spans="1:15" x14ac:dyDescent="0.25">
      <c r="A213" s="15" t="s">
        <v>221</v>
      </c>
      <c r="B213" s="16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 t="s">
        <v>221</v>
      </c>
    </row>
    <row r="214" spans="1:15" x14ac:dyDescent="0.25">
      <c r="A214" s="3" t="s">
        <v>222</v>
      </c>
      <c r="B214" s="4">
        <v>56.2</v>
      </c>
      <c r="C214" s="5">
        <v>35.299999999999997</v>
      </c>
      <c r="D214" s="6">
        <v>30.2</v>
      </c>
      <c r="E214" s="7">
        <v>27.4</v>
      </c>
      <c r="F214" s="8">
        <v>31.7</v>
      </c>
      <c r="G214" s="9">
        <v>45</v>
      </c>
      <c r="H214" s="10">
        <v>36.700000000000003</v>
      </c>
      <c r="I214" s="11">
        <v>31</v>
      </c>
      <c r="J214" s="12">
        <v>31.7</v>
      </c>
      <c r="K214" s="10">
        <v>41</v>
      </c>
      <c r="L214" s="13">
        <v>40.299999999999997</v>
      </c>
      <c r="M214" s="14">
        <v>47.2</v>
      </c>
      <c r="N214" s="7">
        <v>56.2</v>
      </c>
      <c r="O214" s="3" t="s">
        <v>222</v>
      </c>
    </row>
    <row r="215" spans="1:15" x14ac:dyDescent="0.25">
      <c r="A215" s="36" t="s">
        <v>223</v>
      </c>
      <c r="B215" s="18">
        <v>56.2</v>
      </c>
      <c r="C215" s="17">
        <v>35.299999999999997</v>
      </c>
      <c r="D215" s="19">
        <v>30.2</v>
      </c>
      <c r="E215" s="20">
        <v>27.4</v>
      </c>
      <c r="F215" s="21">
        <v>31.7</v>
      </c>
      <c r="G215" s="177">
        <v>45</v>
      </c>
      <c r="H215" s="23">
        <v>36.700000000000003</v>
      </c>
      <c r="I215" s="24">
        <v>31</v>
      </c>
      <c r="J215" s="81">
        <v>37858</v>
      </c>
      <c r="K215" s="23">
        <v>41</v>
      </c>
      <c r="L215" s="26">
        <v>40.299999999999997</v>
      </c>
      <c r="M215" s="27">
        <v>47.2</v>
      </c>
      <c r="N215" s="76">
        <v>37975</v>
      </c>
      <c r="O215" s="36" t="s">
        <v>223</v>
      </c>
    </row>
    <row r="216" spans="1:15" ht="15.75" thickBot="1" x14ac:dyDescent="0.3">
      <c r="A216" s="178" t="s">
        <v>86</v>
      </c>
      <c r="B216" s="51">
        <v>37975</v>
      </c>
      <c r="C216" s="52">
        <v>37622</v>
      </c>
      <c r="D216" s="53">
        <v>37653</v>
      </c>
      <c r="E216" s="54">
        <v>37681</v>
      </c>
      <c r="F216" s="55">
        <v>37738</v>
      </c>
      <c r="G216" s="56">
        <v>37743</v>
      </c>
      <c r="H216" s="57">
        <v>37795</v>
      </c>
      <c r="I216" s="58">
        <v>2003</v>
      </c>
      <c r="J216" s="59">
        <v>37858</v>
      </c>
      <c r="K216" s="57">
        <v>37886</v>
      </c>
      <c r="L216" s="60">
        <v>2003</v>
      </c>
      <c r="M216" s="61">
        <v>37928</v>
      </c>
      <c r="N216" s="54">
        <v>37975</v>
      </c>
      <c r="O216" s="178" t="s">
        <v>86</v>
      </c>
    </row>
    <row r="217" spans="1:15" ht="15.75" thickTop="1" x14ac:dyDescent="0.25">
      <c r="A217" s="62" t="s">
        <v>224</v>
      </c>
      <c r="B217" s="63">
        <v>94</v>
      </c>
      <c r="C217" s="64">
        <v>94</v>
      </c>
      <c r="D217" s="65">
        <v>68.400000000000006</v>
      </c>
      <c r="E217" s="66">
        <v>68.400000000000006</v>
      </c>
      <c r="F217" s="67">
        <v>75.5</v>
      </c>
      <c r="G217" s="68">
        <v>90</v>
      </c>
      <c r="H217" s="69">
        <v>90</v>
      </c>
      <c r="I217" s="70">
        <v>58</v>
      </c>
      <c r="J217" s="71">
        <v>46.8</v>
      </c>
      <c r="K217" s="69">
        <v>72</v>
      </c>
      <c r="L217" s="72">
        <v>72</v>
      </c>
      <c r="M217" s="73">
        <v>90</v>
      </c>
      <c r="N217" s="66">
        <v>86.4</v>
      </c>
      <c r="O217" s="62" t="s">
        <v>224</v>
      </c>
    </row>
    <row r="218" spans="1:15" x14ac:dyDescent="0.25">
      <c r="A218" s="36" t="s">
        <v>223</v>
      </c>
      <c r="B218" s="18">
        <v>180</v>
      </c>
      <c r="C218" s="17">
        <v>151</v>
      </c>
      <c r="D218" s="19">
        <v>151</v>
      </c>
      <c r="E218" s="20">
        <v>126</v>
      </c>
      <c r="F218" s="21">
        <v>180</v>
      </c>
      <c r="G218" s="22">
        <v>133</v>
      </c>
      <c r="H218" s="23">
        <v>108</v>
      </c>
      <c r="I218" s="24">
        <v>97</v>
      </c>
      <c r="J218" s="25">
        <v>108</v>
      </c>
      <c r="K218" s="23">
        <v>108</v>
      </c>
      <c r="L218" s="26">
        <v>180</v>
      </c>
      <c r="M218" s="27">
        <v>122</v>
      </c>
      <c r="N218" s="20">
        <v>137</v>
      </c>
      <c r="O218" s="36" t="s">
        <v>223</v>
      </c>
    </row>
    <row r="219" spans="1:15" x14ac:dyDescent="0.25">
      <c r="A219" s="36" t="s">
        <v>86</v>
      </c>
      <c r="B219" s="18"/>
      <c r="C219" s="17">
        <v>1966</v>
      </c>
      <c r="D219" s="19">
        <v>1990</v>
      </c>
      <c r="E219" s="20">
        <v>1984</v>
      </c>
      <c r="F219" s="21">
        <v>1949</v>
      </c>
      <c r="G219" s="22">
        <v>1949</v>
      </c>
      <c r="H219" s="23">
        <v>1993</v>
      </c>
      <c r="I219" s="24" t="s">
        <v>99</v>
      </c>
      <c r="J219" s="25">
        <v>1949</v>
      </c>
      <c r="K219" s="23" t="s">
        <v>99</v>
      </c>
      <c r="L219" s="26">
        <v>1949</v>
      </c>
      <c r="M219" s="27" t="s">
        <v>99</v>
      </c>
      <c r="N219" s="20">
        <v>1961</v>
      </c>
      <c r="O219" s="36" t="s">
        <v>86</v>
      </c>
    </row>
    <row r="220" spans="1:15" x14ac:dyDescent="0.25">
      <c r="A220" s="16" t="s">
        <v>225</v>
      </c>
      <c r="B220" s="16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6" t="s">
        <v>225</v>
      </c>
    </row>
    <row r="221" spans="1:15" x14ac:dyDescent="0.25">
      <c r="A221" s="3" t="s">
        <v>226</v>
      </c>
      <c r="B221" s="4">
        <f>SUM(C221:N221)</f>
        <v>15</v>
      </c>
      <c r="C221" s="5">
        <v>1</v>
      </c>
      <c r="D221" s="6">
        <v>0</v>
      </c>
      <c r="E221" s="7">
        <v>2</v>
      </c>
      <c r="F221" s="8">
        <v>4</v>
      </c>
      <c r="G221" s="9">
        <v>1</v>
      </c>
      <c r="H221" s="10">
        <v>2</v>
      </c>
      <c r="I221" s="11">
        <v>0</v>
      </c>
      <c r="J221" s="12">
        <v>1.5</v>
      </c>
      <c r="K221" s="10">
        <v>2</v>
      </c>
      <c r="L221" s="13">
        <v>1</v>
      </c>
      <c r="M221" s="14">
        <v>0.5</v>
      </c>
      <c r="N221" s="7">
        <v>0</v>
      </c>
      <c r="O221" s="3" t="s">
        <v>226</v>
      </c>
    </row>
    <row r="222" spans="1:15" x14ac:dyDescent="0.25">
      <c r="A222" s="36" t="s">
        <v>227</v>
      </c>
      <c r="B222" s="18">
        <f>SUM(C222:N222)</f>
        <v>12.75</v>
      </c>
      <c r="C222" s="17">
        <v>0</v>
      </c>
      <c r="D222" s="19">
        <v>1</v>
      </c>
      <c r="E222" s="20">
        <v>0</v>
      </c>
      <c r="F222" s="21">
        <v>0.5</v>
      </c>
      <c r="G222" s="22">
        <v>1</v>
      </c>
      <c r="H222" s="23">
        <f>1.5/2</f>
        <v>0.75</v>
      </c>
      <c r="I222" s="24">
        <v>1</v>
      </c>
      <c r="J222" s="25">
        <v>0.75</v>
      </c>
      <c r="K222" s="23">
        <v>2.5</v>
      </c>
      <c r="L222" s="26">
        <f>0.5/2</f>
        <v>0.25</v>
      </c>
      <c r="M222" s="27">
        <f>5.5/2</f>
        <v>2.75</v>
      </c>
      <c r="N222" s="20">
        <f>4.5/2</f>
        <v>2.25</v>
      </c>
      <c r="O222" s="36" t="s">
        <v>227</v>
      </c>
    </row>
    <row r="223" spans="1:15" x14ac:dyDescent="0.25">
      <c r="A223" s="36" t="s">
        <v>228</v>
      </c>
      <c r="B223" s="18" t="s">
        <v>229</v>
      </c>
      <c r="C223" s="179" t="s">
        <v>230</v>
      </c>
      <c r="D223" s="19" t="s">
        <v>231</v>
      </c>
      <c r="E223" s="20" t="s">
        <v>232</v>
      </c>
      <c r="F223" s="21" t="s">
        <v>233</v>
      </c>
      <c r="G223" s="22" t="s">
        <v>234</v>
      </c>
      <c r="H223" s="23" t="s">
        <v>232</v>
      </c>
      <c r="I223" s="24" t="s">
        <v>234</v>
      </c>
      <c r="J223" s="25" t="s">
        <v>235</v>
      </c>
      <c r="K223" s="23" t="s">
        <v>236</v>
      </c>
      <c r="L223" s="26" t="s">
        <v>230</v>
      </c>
      <c r="M223" s="27" t="s">
        <v>237</v>
      </c>
      <c r="N223" s="20" t="s">
        <v>238</v>
      </c>
      <c r="O223" s="36" t="s">
        <v>228</v>
      </c>
    </row>
    <row r="224" spans="1:15" ht="15.75" thickBot="1" x14ac:dyDescent="0.3">
      <c r="A224" s="152" t="s">
        <v>239</v>
      </c>
      <c r="B224" s="89" t="s">
        <v>240</v>
      </c>
      <c r="C224" s="90" t="s">
        <v>241</v>
      </c>
      <c r="D224" s="91" t="s">
        <v>242</v>
      </c>
      <c r="E224" s="92" t="s">
        <v>241</v>
      </c>
      <c r="F224" s="93" t="s">
        <v>243</v>
      </c>
      <c r="G224" s="94" t="s">
        <v>244</v>
      </c>
      <c r="H224" s="95" t="s">
        <v>244</v>
      </c>
      <c r="I224" s="96" t="s">
        <v>242</v>
      </c>
      <c r="J224" s="97" t="s">
        <v>241</v>
      </c>
      <c r="K224" s="95" t="s">
        <v>232</v>
      </c>
      <c r="L224" s="98" t="s">
        <v>245</v>
      </c>
      <c r="M224" s="99" t="s">
        <v>246</v>
      </c>
      <c r="N224" s="92" t="s">
        <v>242</v>
      </c>
      <c r="O224" s="152" t="s">
        <v>239</v>
      </c>
    </row>
    <row r="225" spans="1:15" ht="15.75" thickTop="1" x14ac:dyDescent="0.25">
      <c r="A225" s="62" t="s">
        <v>247</v>
      </c>
      <c r="B225" s="63">
        <f>SUM(C225:N225)</f>
        <v>57</v>
      </c>
      <c r="C225" s="64">
        <v>5</v>
      </c>
      <c r="D225" s="65">
        <v>6.5</v>
      </c>
      <c r="E225" s="66">
        <v>11.5</v>
      </c>
      <c r="F225" s="67">
        <v>8.5</v>
      </c>
      <c r="G225" s="68">
        <v>3</v>
      </c>
      <c r="H225" s="69">
        <v>3.5</v>
      </c>
      <c r="I225" s="70">
        <v>3</v>
      </c>
      <c r="J225" s="71">
        <v>10</v>
      </c>
      <c r="K225" s="69">
        <v>0.5</v>
      </c>
      <c r="L225" s="72">
        <v>2.5</v>
      </c>
      <c r="M225" s="73">
        <v>1</v>
      </c>
      <c r="N225" s="66">
        <v>2</v>
      </c>
      <c r="O225" s="62" t="s">
        <v>247</v>
      </c>
    </row>
    <row r="226" spans="1:15" x14ac:dyDescent="0.25">
      <c r="A226" s="36" t="s">
        <v>248</v>
      </c>
      <c r="B226" s="18">
        <f>SUM(C226:N226)</f>
        <v>39.5</v>
      </c>
      <c r="C226" s="17">
        <v>0</v>
      </c>
      <c r="D226" s="19">
        <v>3</v>
      </c>
      <c r="E226" s="20">
        <v>4.5</v>
      </c>
      <c r="F226" s="21">
        <v>10.5</v>
      </c>
      <c r="G226" s="22">
        <f>14.5/2</f>
        <v>7.25</v>
      </c>
      <c r="H226" s="23">
        <v>0.5</v>
      </c>
      <c r="I226" s="24">
        <v>0</v>
      </c>
      <c r="J226" s="25">
        <f>3.5/2</f>
        <v>1.75</v>
      </c>
      <c r="K226" s="23">
        <v>5</v>
      </c>
      <c r="L226" s="26">
        <v>0.5</v>
      </c>
      <c r="M226" s="27">
        <v>0.5</v>
      </c>
      <c r="N226" s="20">
        <v>6</v>
      </c>
      <c r="O226" s="36" t="s">
        <v>248</v>
      </c>
    </row>
    <row r="227" spans="1:15" x14ac:dyDescent="0.25">
      <c r="A227" s="36" t="s">
        <v>249</v>
      </c>
      <c r="B227" s="18" t="s">
        <v>250</v>
      </c>
      <c r="C227" s="17" t="s">
        <v>251</v>
      </c>
      <c r="D227" s="19" t="s">
        <v>252</v>
      </c>
      <c r="E227" s="20" t="s">
        <v>253</v>
      </c>
      <c r="F227" s="21" t="s">
        <v>254</v>
      </c>
      <c r="G227" s="22" t="s">
        <v>255</v>
      </c>
      <c r="H227" s="23" t="s">
        <v>256</v>
      </c>
      <c r="I227" s="24" t="s">
        <v>257</v>
      </c>
      <c r="J227" s="25" t="s">
        <v>258</v>
      </c>
      <c r="K227" s="23" t="s">
        <v>259</v>
      </c>
      <c r="L227" s="26" t="s">
        <v>260</v>
      </c>
      <c r="M227" s="27" t="s">
        <v>261</v>
      </c>
      <c r="N227" s="20" t="s">
        <v>262</v>
      </c>
      <c r="O227" s="36" t="s">
        <v>249</v>
      </c>
    </row>
    <row r="228" spans="1:15" ht="15.75" thickBot="1" x14ac:dyDescent="0.3">
      <c r="A228" s="152" t="s">
        <v>263</v>
      </c>
      <c r="B228" s="89" t="s">
        <v>264</v>
      </c>
      <c r="C228" s="90" t="s">
        <v>241</v>
      </c>
      <c r="D228" s="91" t="s">
        <v>236</v>
      </c>
      <c r="E228" s="92" t="s">
        <v>265</v>
      </c>
      <c r="F228" s="93" t="s">
        <v>266</v>
      </c>
      <c r="G228" s="94" t="s">
        <v>267</v>
      </c>
      <c r="H228" s="95" t="s">
        <v>241</v>
      </c>
      <c r="I228" s="96" t="s">
        <v>241</v>
      </c>
      <c r="J228" s="97" t="s">
        <v>234</v>
      </c>
      <c r="K228" s="95" t="s">
        <v>246</v>
      </c>
      <c r="L228" s="98" t="s">
        <v>245</v>
      </c>
      <c r="M228" s="99" t="s">
        <v>241</v>
      </c>
      <c r="N228" s="92" t="s">
        <v>232</v>
      </c>
      <c r="O228" s="152" t="s">
        <v>263</v>
      </c>
    </row>
    <row r="229" spans="1:15" ht="15.75" thickTop="1" x14ac:dyDescent="0.25">
      <c r="A229" s="62" t="s">
        <v>268</v>
      </c>
      <c r="B229" s="63">
        <f>SUM(C229:N229)</f>
        <v>43.5</v>
      </c>
      <c r="C229" s="64">
        <v>0</v>
      </c>
      <c r="D229" s="65">
        <v>4.5</v>
      </c>
      <c r="E229" s="66">
        <v>0.5</v>
      </c>
      <c r="F229" s="67">
        <v>2.5</v>
      </c>
      <c r="G229" s="68">
        <v>0</v>
      </c>
      <c r="H229" s="69">
        <v>3</v>
      </c>
      <c r="I229" s="70">
        <v>0.5</v>
      </c>
      <c r="J229" s="71">
        <v>1.5</v>
      </c>
      <c r="K229" s="69">
        <v>8</v>
      </c>
      <c r="L229" s="72">
        <v>12</v>
      </c>
      <c r="M229" s="73">
        <v>5.5</v>
      </c>
      <c r="N229" s="66">
        <v>5.5</v>
      </c>
      <c r="O229" s="62" t="s">
        <v>268</v>
      </c>
    </row>
    <row r="230" spans="1:15" x14ac:dyDescent="0.25">
      <c r="A230" s="36" t="s">
        <v>269</v>
      </c>
      <c r="B230" s="18">
        <f>SUM(C230:N230)</f>
        <v>17.75</v>
      </c>
      <c r="C230" s="17">
        <v>2</v>
      </c>
      <c r="D230" s="19">
        <v>0</v>
      </c>
      <c r="E230" s="20">
        <v>3.5</v>
      </c>
      <c r="F230" s="21">
        <v>0</v>
      </c>
      <c r="G230" s="22">
        <f>0.5/2</f>
        <v>0.25</v>
      </c>
      <c r="H230" s="23">
        <v>1.5</v>
      </c>
      <c r="I230" s="24">
        <f>1.5/2</f>
        <v>0.75</v>
      </c>
      <c r="J230" s="25">
        <f>3.5/2</f>
        <v>1.75</v>
      </c>
      <c r="K230" s="23">
        <f>3.5/2</f>
        <v>1.75</v>
      </c>
      <c r="L230" s="26">
        <f>2.5/2</f>
        <v>1.25</v>
      </c>
      <c r="M230" s="27">
        <v>1</v>
      </c>
      <c r="N230" s="20">
        <v>4</v>
      </c>
      <c r="O230" s="36" t="s">
        <v>269</v>
      </c>
    </row>
    <row r="231" spans="1:15" x14ac:dyDescent="0.25">
      <c r="A231" s="36" t="s">
        <v>270</v>
      </c>
      <c r="B231" s="18" t="s">
        <v>271</v>
      </c>
      <c r="C231" s="17" t="s">
        <v>272</v>
      </c>
      <c r="D231" s="19" t="s">
        <v>273</v>
      </c>
      <c r="E231" s="20" t="s">
        <v>237</v>
      </c>
      <c r="F231" s="21" t="s">
        <v>260</v>
      </c>
      <c r="G231" s="22" t="s">
        <v>243</v>
      </c>
      <c r="H231" s="23" t="s">
        <v>257</v>
      </c>
      <c r="I231" s="24" t="s">
        <v>274</v>
      </c>
      <c r="J231" s="25" t="s">
        <v>238</v>
      </c>
      <c r="K231" s="23" t="s">
        <v>275</v>
      </c>
      <c r="L231" s="26" t="s">
        <v>276</v>
      </c>
      <c r="M231" s="27" t="s">
        <v>277</v>
      </c>
      <c r="N231" s="20" t="s">
        <v>278</v>
      </c>
      <c r="O231" s="36" t="s">
        <v>270</v>
      </c>
    </row>
    <row r="232" spans="1:15" ht="15.75" thickBot="1" x14ac:dyDescent="0.3">
      <c r="A232" s="152" t="s">
        <v>279</v>
      </c>
      <c r="B232" s="89" t="s">
        <v>280</v>
      </c>
      <c r="C232" s="90" t="s">
        <v>242</v>
      </c>
      <c r="D232" s="91" t="s">
        <v>241</v>
      </c>
      <c r="E232" s="92" t="s">
        <v>246</v>
      </c>
      <c r="F232" s="93" t="s">
        <v>241</v>
      </c>
      <c r="G232" s="94" t="s">
        <v>242</v>
      </c>
      <c r="H232" s="95" t="s">
        <v>231</v>
      </c>
      <c r="I232" s="96" t="s">
        <v>241</v>
      </c>
      <c r="J232" s="97" t="s">
        <v>241</v>
      </c>
      <c r="K232" s="95" t="s">
        <v>245</v>
      </c>
      <c r="L232" s="98" t="s">
        <v>245</v>
      </c>
      <c r="M232" s="99" t="s">
        <v>243</v>
      </c>
      <c r="N232" s="92" t="s">
        <v>234</v>
      </c>
      <c r="O232" s="152" t="s">
        <v>279</v>
      </c>
    </row>
    <row r="233" spans="1:15" ht="15.75" thickTop="1" x14ac:dyDescent="0.25">
      <c r="A233" s="62" t="s">
        <v>281</v>
      </c>
      <c r="B233" s="63">
        <f>SUM(C233:N233)</f>
        <v>24</v>
      </c>
      <c r="C233" s="64">
        <v>0</v>
      </c>
      <c r="D233" s="65">
        <v>4.5</v>
      </c>
      <c r="E233" s="66">
        <v>3.5</v>
      </c>
      <c r="F233" s="67">
        <v>4</v>
      </c>
      <c r="G233" s="68">
        <v>0</v>
      </c>
      <c r="H233" s="69">
        <v>2.5</v>
      </c>
      <c r="I233" s="70">
        <v>0</v>
      </c>
      <c r="J233" s="71">
        <v>0</v>
      </c>
      <c r="K233" s="69">
        <v>0.5</v>
      </c>
      <c r="L233" s="72">
        <v>1.5</v>
      </c>
      <c r="M233" s="73">
        <v>4.5</v>
      </c>
      <c r="N233" s="66">
        <v>3</v>
      </c>
      <c r="O233" s="62" t="s">
        <v>281</v>
      </c>
    </row>
    <row r="234" spans="1:15" x14ac:dyDescent="0.25">
      <c r="A234" s="36" t="s">
        <v>282</v>
      </c>
      <c r="B234" s="18">
        <f>SUM(C234:N234)</f>
        <v>29.25</v>
      </c>
      <c r="C234" s="17">
        <v>8</v>
      </c>
      <c r="D234" s="19">
        <v>0</v>
      </c>
      <c r="E234" s="20">
        <v>3.5</v>
      </c>
      <c r="F234" s="21">
        <v>1.5</v>
      </c>
      <c r="G234" s="22">
        <v>0.5</v>
      </c>
      <c r="H234" s="23">
        <v>1</v>
      </c>
      <c r="I234" s="24">
        <v>1.5</v>
      </c>
      <c r="J234" s="25">
        <v>0.25</v>
      </c>
      <c r="K234" s="23">
        <f>3.5/2</f>
        <v>1.75</v>
      </c>
      <c r="L234" s="26">
        <v>4.5</v>
      </c>
      <c r="M234" s="27">
        <v>4.5</v>
      </c>
      <c r="N234" s="20">
        <f>4.5/2</f>
        <v>2.25</v>
      </c>
      <c r="O234" s="36" t="s">
        <v>282</v>
      </c>
    </row>
    <row r="235" spans="1:15" x14ac:dyDescent="0.25">
      <c r="A235" s="36" t="s">
        <v>283</v>
      </c>
      <c r="B235" s="18" t="s">
        <v>284</v>
      </c>
      <c r="C235" s="17" t="s">
        <v>285</v>
      </c>
      <c r="D235" s="19" t="s">
        <v>273</v>
      </c>
      <c r="E235" s="20" t="s">
        <v>256</v>
      </c>
      <c r="F235" s="21" t="s">
        <v>233</v>
      </c>
      <c r="G235" s="22" t="s">
        <v>231</v>
      </c>
      <c r="H235" s="23" t="s">
        <v>260</v>
      </c>
      <c r="I235" s="24" t="s">
        <v>234</v>
      </c>
      <c r="J235" s="25" t="s">
        <v>243</v>
      </c>
      <c r="K235" s="23" t="s">
        <v>267</v>
      </c>
      <c r="L235" s="26" t="s">
        <v>286</v>
      </c>
      <c r="M235" s="27" t="s">
        <v>259</v>
      </c>
      <c r="N235" s="20" t="s">
        <v>265</v>
      </c>
      <c r="O235" s="36" t="s">
        <v>283</v>
      </c>
    </row>
    <row r="236" spans="1:15" ht="15.75" thickBot="1" x14ac:dyDescent="0.3">
      <c r="A236" s="152" t="s">
        <v>287</v>
      </c>
      <c r="B236" s="89" t="s">
        <v>288</v>
      </c>
      <c r="C236" s="90" t="s">
        <v>242</v>
      </c>
      <c r="D236" s="91" t="s">
        <v>241</v>
      </c>
      <c r="E236" s="92" t="s">
        <v>237</v>
      </c>
      <c r="F236" s="93" t="s">
        <v>234</v>
      </c>
      <c r="G236" s="94" t="s">
        <v>242</v>
      </c>
      <c r="H236" s="95" t="s">
        <v>245</v>
      </c>
      <c r="I236" s="96" t="s">
        <v>242</v>
      </c>
      <c r="J236" s="97" t="s">
        <v>242</v>
      </c>
      <c r="K236" s="95" t="s">
        <v>246</v>
      </c>
      <c r="L236" s="98" t="s">
        <v>235</v>
      </c>
      <c r="M236" s="99" t="s">
        <v>245</v>
      </c>
      <c r="N236" s="92" t="s">
        <v>245</v>
      </c>
      <c r="O236" s="152" t="s">
        <v>287</v>
      </c>
    </row>
    <row r="237" spans="1:15" ht="15.75" thickTop="1" x14ac:dyDescent="0.25">
      <c r="A237" s="62" t="s">
        <v>289</v>
      </c>
      <c r="B237" s="63">
        <f>SUM(C237:N237)</f>
        <v>32.5</v>
      </c>
      <c r="C237" s="64">
        <v>6</v>
      </c>
      <c r="D237" s="65">
        <v>4</v>
      </c>
      <c r="E237" s="66">
        <v>2.5</v>
      </c>
      <c r="F237" s="67">
        <v>3</v>
      </c>
      <c r="G237" s="68">
        <v>3.5</v>
      </c>
      <c r="H237" s="69">
        <v>0</v>
      </c>
      <c r="I237" s="70">
        <v>1.5</v>
      </c>
      <c r="J237" s="71">
        <v>0</v>
      </c>
      <c r="K237" s="69">
        <v>1</v>
      </c>
      <c r="L237" s="72">
        <v>1.5</v>
      </c>
      <c r="M237" s="73">
        <v>6.5</v>
      </c>
      <c r="N237" s="66">
        <v>3</v>
      </c>
      <c r="O237" s="62" t="s">
        <v>289</v>
      </c>
    </row>
    <row r="238" spans="1:15" x14ac:dyDescent="0.25">
      <c r="A238" s="36" t="s">
        <v>290</v>
      </c>
      <c r="B238" s="18">
        <f>SUM(C238:N238)</f>
        <v>26.5</v>
      </c>
      <c r="C238" s="17">
        <v>7.5</v>
      </c>
      <c r="D238" s="19">
        <v>1.25</v>
      </c>
      <c r="E238" s="20">
        <v>2.5</v>
      </c>
      <c r="F238" s="21">
        <v>1</v>
      </c>
      <c r="G238" s="22">
        <f>2.5/2</f>
        <v>1.25</v>
      </c>
      <c r="H238" s="23">
        <v>1.5</v>
      </c>
      <c r="I238" s="24">
        <v>1</v>
      </c>
      <c r="J238" s="25">
        <v>0.5</v>
      </c>
      <c r="K238" s="23">
        <v>1</v>
      </c>
      <c r="L238" s="26">
        <f>4.5/2</f>
        <v>2.25</v>
      </c>
      <c r="M238" s="27">
        <v>4.5</v>
      </c>
      <c r="N238" s="20">
        <v>2.25</v>
      </c>
      <c r="O238" s="36" t="s">
        <v>290</v>
      </c>
    </row>
    <row r="239" spans="1:15" x14ac:dyDescent="0.25">
      <c r="A239" s="36" t="s">
        <v>291</v>
      </c>
      <c r="B239" s="18" t="s">
        <v>292</v>
      </c>
      <c r="C239" s="17" t="s">
        <v>293</v>
      </c>
      <c r="D239" s="19" t="s">
        <v>233</v>
      </c>
      <c r="E239" s="20" t="s">
        <v>260</v>
      </c>
      <c r="F239" s="21" t="s">
        <v>257</v>
      </c>
      <c r="G239" s="22" t="s">
        <v>256</v>
      </c>
      <c r="H239" s="23" t="s">
        <v>267</v>
      </c>
      <c r="I239" s="24" t="s">
        <v>235</v>
      </c>
      <c r="J239" s="25" t="s">
        <v>261</v>
      </c>
      <c r="K239" s="23" t="s">
        <v>274</v>
      </c>
      <c r="L239" s="26" t="s">
        <v>294</v>
      </c>
      <c r="M239" s="27" t="s">
        <v>259</v>
      </c>
      <c r="N239" s="20" t="s">
        <v>265</v>
      </c>
      <c r="O239" s="36" t="s">
        <v>291</v>
      </c>
    </row>
    <row r="240" spans="1:15" ht="15.75" thickBot="1" x14ac:dyDescent="0.3">
      <c r="A240" s="152" t="s">
        <v>295</v>
      </c>
      <c r="B240" s="89" t="s">
        <v>296</v>
      </c>
      <c r="C240" s="90" t="s">
        <v>297</v>
      </c>
      <c r="D240" s="91" t="s">
        <v>244</v>
      </c>
      <c r="E240" s="92" t="s">
        <v>267</v>
      </c>
      <c r="F240" s="93" t="s">
        <v>231</v>
      </c>
      <c r="G240" s="94" t="s">
        <v>231</v>
      </c>
      <c r="H240" s="95" t="s">
        <v>242</v>
      </c>
      <c r="I240" s="96" t="s">
        <v>231</v>
      </c>
      <c r="J240" s="97" t="s">
        <v>242</v>
      </c>
      <c r="K240" s="95" t="s">
        <v>243</v>
      </c>
      <c r="L240" s="98" t="s">
        <v>235</v>
      </c>
      <c r="M240" s="99" t="s">
        <v>245</v>
      </c>
      <c r="N240" s="92" t="s">
        <v>245</v>
      </c>
      <c r="O240" s="152" t="s">
        <v>295</v>
      </c>
    </row>
    <row r="241" spans="1:15" ht="15.75" thickTop="1" x14ac:dyDescent="0.25">
      <c r="A241" s="62" t="s">
        <v>298</v>
      </c>
      <c r="B241" s="63">
        <f>SUM(C241:N241)</f>
        <v>68</v>
      </c>
      <c r="C241" s="64">
        <v>7.5</v>
      </c>
      <c r="D241" s="65">
        <v>2.5</v>
      </c>
      <c r="E241" s="66">
        <v>5</v>
      </c>
      <c r="F241" s="67">
        <v>5</v>
      </c>
      <c r="G241" s="68">
        <v>7</v>
      </c>
      <c r="H241" s="69">
        <v>6.5</v>
      </c>
      <c r="I241" s="70">
        <v>11.5</v>
      </c>
      <c r="J241" s="71">
        <v>3</v>
      </c>
      <c r="K241" s="69">
        <v>4</v>
      </c>
      <c r="L241" s="72">
        <v>3</v>
      </c>
      <c r="M241" s="73">
        <v>8</v>
      </c>
      <c r="N241" s="66">
        <v>5</v>
      </c>
      <c r="O241" s="62" t="s">
        <v>298</v>
      </c>
    </row>
    <row r="242" spans="1:15" x14ac:dyDescent="0.25">
      <c r="A242" s="36" t="s">
        <v>299</v>
      </c>
      <c r="B242" s="18">
        <f>SUM(C242:N242)</f>
        <v>71</v>
      </c>
      <c r="C242" s="17">
        <v>9.5</v>
      </c>
      <c r="D242" s="19">
        <v>8.5</v>
      </c>
      <c r="E242" s="20">
        <v>3</v>
      </c>
      <c r="F242" s="21">
        <v>5</v>
      </c>
      <c r="G242" s="22">
        <f>11.5/2</f>
        <v>5.75</v>
      </c>
      <c r="H242" s="23">
        <f>11.5/2</f>
        <v>5.75</v>
      </c>
      <c r="I242" s="24">
        <f>11.5/2</f>
        <v>5.75</v>
      </c>
      <c r="J242" s="25">
        <f>10.5/2</f>
        <v>5.25</v>
      </c>
      <c r="K242" s="23">
        <f>3.5/2</f>
        <v>1.75</v>
      </c>
      <c r="L242" s="26">
        <f>23/2</f>
        <v>11.5</v>
      </c>
      <c r="M242" s="27">
        <f>7.5/2</f>
        <v>3.75</v>
      </c>
      <c r="N242" s="20">
        <f>11/2</f>
        <v>5.5</v>
      </c>
      <c r="O242" s="36" t="s">
        <v>299</v>
      </c>
    </row>
    <row r="243" spans="1:15" x14ac:dyDescent="0.25">
      <c r="A243" s="36" t="s">
        <v>300</v>
      </c>
      <c r="B243" s="18" t="s">
        <v>301</v>
      </c>
      <c r="C243" s="17" t="s">
        <v>262</v>
      </c>
      <c r="D243" s="19" t="s">
        <v>302</v>
      </c>
      <c r="E243" s="20" t="s">
        <v>251</v>
      </c>
      <c r="F243" s="21" t="s">
        <v>251</v>
      </c>
      <c r="G243" s="22" t="s">
        <v>302</v>
      </c>
      <c r="H243" s="23" t="s">
        <v>252</v>
      </c>
      <c r="I243" s="24" t="s">
        <v>253</v>
      </c>
      <c r="J243" s="25" t="s">
        <v>303</v>
      </c>
      <c r="K243" s="23" t="s">
        <v>233</v>
      </c>
      <c r="L243" s="26" t="s">
        <v>280</v>
      </c>
      <c r="M243" s="27" t="s">
        <v>275</v>
      </c>
      <c r="N243" s="20" t="s">
        <v>304</v>
      </c>
      <c r="O243" s="36" t="s">
        <v>300</v>
      </c>
    </row>
    <row r="244" spans="1:15" ht="15.75" thickBot="1" x14ac:dyDescent="0.3">
      <c r="A244" s="152" t="s">
        <v>305</v>
      </c>
      <c r="B244" s="89" t="s">
        <v>306</v>
      </c>
      <c r="C244" s="90" t="s">
        <v>307</v>
      </c>
      <c r="D244" s="91" t="s">
        <v>260</v>
      </c>
      <c r="E244" s="92" t="s">
        <v>236</v>
      </c>
      <c r="F244" s="93" t="s">
        <v>308</v>
      </c>
      <c r="G244" s="94" t="s">
        <v>309</v>
      </c>
      <c r="H244" s="95" t="s">
        <v>308</v>
      </c>
      <c r="I244" s="96" t="s">
        <v>288</v>
      </c>
      <c r="J244" s="97" t="s">
        <v>243</v>
      </c>
      <c r="K244" s="95" t="s">
        <v>261</v>
      </c>
      <c r="L244" s="98" t="s">
        <v>257</v>
      </c>
      <c r="M244" s="99" t="s">
        <v>237</v>
      </c>
      <c r="N244" s="92" t="s">
        <v>310</v>
      </c>
      <c r="O244" s="152" t="s">
        <v>305</v>
      </c>
    </row>
    <row r="245" spans="1:15" ht="15.75" thickTop="1" x14ac:dyDescent="0.25">
      <c r="A245" s="62" t="s">
        <v>311</v>
      </c>
      <c r="B245" s="63">
        <f>SUM(C245:N245)</f>
        <v>56.5</v>
      </c>
      <c r="C245" s="64">
        <v>2.5</v>
      </c>
      <c r="D245" s="65">
        <v>1.5</v>
      </c>
      <c r="E245" s="66">
        <v>1</v>
      </c>
      <c r="F245" s="67">
        <v>2</v>
      </c>
      <c r="G245" s="68">
        <v>12.5</v>
      </c>
      <c r="H245" s="69">
        <v>9</v>
      </c>
      <c r="I245" s="70">
        <v>12</v>
      </c>
      <c r="J245" s="71">
        <v>6.5</v>
      </c>
      <c r="K245" s="69">
        <v>3</v>
      </c>
      <c r="L245" s="72">
        <v>2.5</v>
      </c>
      <c r="M245" s="73">
        <v>1</v>
      </c>
      <c r="N245" s="66">
        <v>3</v>
      </c>
      <c r="O245" s="62" t="s">
        <v>311</v>
      </c>
    </row>
    <row r="246" spans="1:15" x14ac:dyDescent="0.25">
      <c r="A246" s="36" t="s">
        <v>312</v>
      </c>
      <c r="B246" s="18">
        <f>SUM(C246:N246)</f>
        <v>51.25</v>
      </c>
      <c r="C246" s="17">
        <v>3</v>
      </c>
      <c r="D246" s="19">
        <v>10</v>
      </c>
      <c r="E246" s="20">
        <v>7</v>
      </c>
      <c r="F246" s="21">
        <v>6</v>
      </c>
      <c r="G246" s="22">
        <v>4</v>
      </c>
      <c r="H246" s="23">
        <f>13.5/2</f>
        <v>6.75</v>
      </c>
      <c r="I246" s="24">
        <f>5.5/2</f>
        <v>2.75</v>
      </c>
      <c r="J246" s="25">
        <f>2.5/2</f>
        <v>1.25</v>
      </c>
      <c r="K246" s="23">
        <f>5.5/2</f>
        <v>2.75</v>
      </c>
      <c r="L246" s="26">
        <v>2.5</v>
      </c>
      <c r="M246" s="27">
        <v>2.5</v>
      </c>
      <c r="N246" s="20">
        <f>5.5/2</f>
        <v>2.75</v>
      </c>
      <c r="O246" s="36" t="s">
        <v>312</v>
      </c>
    </row>
    <row r="247" spans="1:15" x14ac:dyDescent="0.25">
      <c r="A247" s="36" t="s">
        <v>313</v>
      </c>
      <c r="B247" s="18" t="s">
        <v>314</v>
      </c>
      <c r="C247" s="17" t="s">
        <v>236</v>
      </c>
      <c r="D247" s="19" t="s">
        <v>315</v>
      </c>
      <c r="E247" s="20" t="s">
        <v>304</v>
      </c>
      <c r="F247" s="21" t="s">
        <v>316</v>
      </c>
      <c r="G247" s="22" t="s">
        <v>317</v>
      </c>
      <c r="H247" s="23" t="s">
        <v>318</v>
      </c>
      <c r="I247" s="24" t="s">
        <v>276</v>
      </c>
      <c r="J247" s="25" t="s">
        <v>252</v>
      </c>
      <c r="K247" s="23" t="s">
        <v>288</v>
      </c>
      <c r="L247" s="26" t="s">
        <v>260</v>
      </c>
      <c r="M247" s="27" t="s">
        <v>267</v>
      </c>
      <c r="N247" s="20" t="s">
        <v>319</v>
      </c>
      <c r="O247" s="36" t="s">
        <v>313</v>
      </c>
    </row>
    <row r="248" spans="1:15" ht="15.75" thickBot="1" x14ac:dyDescent="0.3">
      <c r="A248" s="152" t="s">
        <v>320</v>
      </c>
      <c r="B248" s="89" t="s">
        <v>321</v>
      </c>
      <c r="C248" s="90" t="s">
        <v>260</v>
      </c>
      <c r="D248" s="91" t="s">
        <v>235</v>
      </c>
      <c r="E248" s="92" t="s">
        <v>230</v>
      </c>
      <c r="F248" s="93" t="s">
        <v>232</v>
      </c>
      <c r="G248" s="94" t="s">
        <v>238</v>
      </c>
      <c r="H248" s="95" t="s">
        <v>319</v>
      </c>
      <c r="I248" s="96" t="s">
        <v>322</v>
      </c>
      <c r="J248" s="97" t="s">
        <v>243</v>
      </c>
      <c r="K248" s="95" t="s">
        <v>243</v>
      </c>
      <c r="L248" s="98" t="s">
        <v>294</v>
      </c>
      <c r="M248" s="99" t="s">
        <v>230</v>
      </c>
      <c r="N248" s="92" t="s">
        <v>231</v>
      </c>
      <c r="O248" s="152" t="s">
        <v>320</v>
      </c>
    </row>
    <row r="249" spans="1:15" ht="15.75" thickTop="1" x14ac:dyDescent="0.25">
      <c r="A249" s="62" t="s">
        <v>323</v>
      </c>
      <c r="B249" s="63">
        <f>SUM(C249:N249)</f>
        <v>22</v>
      </c>
      <c r="C249" s="64">
        <v>4</v>
      </c>
      <c r="D249" s="65">
        <v>1</v>
      </c>
      <c r="E249" s="66">
        <v>2.5</v>
      </c>
      <c r="F249" s="67">
        <v>0.5</v>
      </c>
      <c r="G249" s="68">
        <v>1.5</v>
      </c>
      <c r="H249" s="69">
        <v>1</v>
      </c>
      <c r="I249" s="70">
        <v>1.5</v>
      </c>
      <c r="J249" s="71">
        <v>2</v>
      </c>
      <c r="K249" s="69">
        <v>2.5</v>
      </c>
      <c r="L249" s="72">
        <v>3</v>
      </c>
      <c r="M249" s="73">
        <v>0</v>
      </c>
      <c r="N249" s="66">
        <v>2.5</v>
      </c>
      <c r="O249" s="62" t="s">
        <v>323</v>
      </c>
    </row>
    <row r="250" spans="1:15" x14ac:dyDescent="0.25">
      <c r="A250" s="36" t="s">
        <v>324</v>
      </c>
      <c r="B250" s="18">
        <f>SUM(C250:N250)</f>
        <v>35.75</v>
      </c>
      <c r="C250" s="17">
        <v>0.5</v>
      </c>
      <c r="D250" s="19">
        <v>2</v>
      </c>
      <c r="E250" s="20">
        <v>1</v>
      </c>
      <c r="F250" s="21">
        <v>3.5</v>
      </c>
      <c r="G250" s="22">
        <f>4.5/2</f>
        <v>2.25</v>
      </c>
      <c r="H250" s="23">
        <v>7.5</v>
      </c>
      <c r="I250" s="24">
        <v>4.5</v>
      </c>
      <c r="J250" s="25">
        <v>2.5</v>
      </c>
      <c r="K250" s="23">
        <f>12.5/2</f>
        <v>6.25</v>
      </c>
      <c r="L250" s="26">
        <v>1.5</v>
      </c>
      <c r="M250" s="27">
        <v>2.5</v>
      </c>
      <c r="N250" s="20">
        <f>3.5/2</f>
        <v>1.75</v>
      </c>
      <c r="O250" s="36" t="s">
        <v>324</v>
      </c>
    </row>
    <row r="251" spans="1:15" x14ac:dyDescent="0.25">
      <c r="A251" s="36" t="s">
        <v>325</v>
      </c>
      <c r="B251" s="18" t="s">
        <v>326</v>
      </c>
      <c r="C251" s="17" t="s">
        <v>233</v>
      </c>
      <c r="D251" s="19" t="s">
        <v>272</v>
      </c>
      <c r="E251" s="20" t="s">
        <v>260</v>
      </c>
      <c r="F251" s="21" t="s">
        <v>237</v>
      </c>
      <c r="G251" s="22" t="s">
        <v>294</v>
      </c>
      <c r="H251" s="23" t="s">
        <v>327</v>
      </c>
      <c r="I251" s="24" t="s">
        <v>308</v>
      </c>
      <c r="J251" s="25" t="s">
        <v>236</v>
      </c>
      <c r="K251" s="23" t="s">
        <v>328</v>
      </c>
      <c r="L251" s="26" t="s">
        <v>257</v>
      </c>
      <c r="M251" s="27" t="s">
        <v>309</v>
      </c>
      <c r="N251" s="20" t="s">
        <v>238</v>
      </c>
      <c r="O251" s="36" t="s">
        <v>325</v>
      </c>
    </row>
    <row r="252" spans="1:15" x14ac:dyDescent="0.25">
      <c r="A252" s="36" t="s">
        <v>329</v>
      </c>
      <c r="B252" s="18" t="s">
        <v>330</v>
      </c>
      <c r="C252" s="17" t="s">
        <v>243</v>
      </c>
      <c r="D252" s="19" t="s">
        <v>230</v>
      </c>
      <c r="E252" s="20" t="s">
        <v>231</v>
      </c>
      <c r="F252" s="21" t="s">
        <v>246</v>
      </c>
      <c r="G252" s="22" t="s">
        <v>235</v>
      </c>
      <c r="H252" s="23" t="s">
        <v>230</v>
      </c>
      <c r="I252" s="24" t="s">
        <v>235</v>
      </c>
      <c r="J252" s="25" t="s">
        <v>232</v>
      </c>
      <c r="K252" s="23" t="s">
        <v>260</v>
      </c>
      <c r="L252" s="26" t="s">
        <v>244</v>
      </c>
      <c r="M252" s="27" t="s">
        <v>242</v>
      </c>
      <c r="N252" s="20" t="s">
        <v>241</v>
      </c>
      <c r="O252" s="36" t="s">
        <v>329</v>
      </c>
    </row>
    <row r="253" spans="1:15" x14ac:dyDescent="0.25">
      <c r="A253" s="16" t="s">
        <v>331</v>
      </c>
      <c r="B253" s="16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6" t="s">
        <v>331</v>
      </c>
    </row>
    <row r="254" spans="1:15" x14ac:dyDescent="0.25">
      <c r="A254" s="36" t="s">
        <v>332</v>
      </c>
      <c r="B254" s="180">
        <f>AVERAGE(C254:N254)</f>
        <v>1016.7083333333335</v>
      </c>
      <c r="C254" s="5">
        <v>1017.1</v>
      </c>
      <c r="D254" s="6">
        <v>1019.9</v>
      </c>
      <c r="E254" s="7">
        <v>1023.6</v>
      </c>
      <c r="F254" s="8">
        <v>1016</v>
      </c>
      <c r="G254" s="9">
        <v>1017</v>
      </c>
      <c r="H254" s="10">
        <v>1015.8</v>
      </c>
      <c r="I254" s="11">
        <v>1015.6</v>
      </c>
      <c r="J254" s="12">
        <v>1017.6</v>
      </c>
      <c r="K254" s="10">
        <v>1018.3</v>
      </c>
      <c r="L254" s="13">
        <v>1010.1</v>
      </c>
      <c r="M254" s="14">
        <v>1013.2</v>
      </c>
      <c r="N254" s="7">
        <v>1016.3</v>
      </c>
      <c r="O254" s="36" t="s">
        <v>332</v>
      </c>
    </row>
    <row r="255" spans="1:15" x14ac:dyDescent="0.25">
      <c r="A255" s="36" t="s">
        <v>333</v>
      </c>
      <c r="B255" s="18">
        <v>970</v>
      </c>
      <c r="C255" s="17">
        <v>979</v>
      </c>
      <c r="D255" s="19">
        <v>991</v>
      </c>
      <c r="E255" s="20">
        <v>1005</v>
      </c>
      <c r="F255" s="21">
        <v>996</v>
      </c>
      <c r="G255" s="22">
        <v>1004</v>
      </c>
      <c r="H255" s="23">
        <v>1000</v>
      </c>
      <c r="I255" s="24">
        <v>998</v>
      </c>
      <c r="J255" s="25">
        <v>996</v>
      </c>
      <c r="K255" s="23">
        <v>999</v>
      </c>
      <c r="L255" s="26">
        <v>970</v>
      </c>
      <c r="M255" s="27">
        <v>984</v>
      </c>
      <c r="N255" s="20">
        <v>979</v>
      </c>
      <c r="O255" s="36" t="s">
        <v>333</v>
      </c>
    </row>
    <row r="256" spans="1:15" x14ac:dyDescent="0.25">
      <c r="A256" s="152" t="s">
        <v>89</v>
      </c>
      <c r="B256" s="181">
        <v>37925</v>
      </c>
      <c r="C256" s="182">
        <v>37623</v>
      </c>
      <c r="D256" s="183">
        <v>37655</v>
      </c>
      <c r="E256" s="184">
        <v>37682</v>
      </c>
      <c r="F256" s="185">
        <v>37739</v>
      </c>
      <c r="G256" s="186">
        <v>37743</v>
      </c>
      <c r="H256" s="187">
        <v>37802</v>
      </c>
      <c r="I256" s="188">
        <v>37803</v>
      </c>
      <c r="J256" s="189">
        <v>37862</v>
      </c>
      <c r="K256" s="187">
        <v>37886</v>
      </c>
      <c r="L256" s="190">
        <v>37925</v>
      </c>
      <c r="M256" s="191">
        <v>37926</v>
      </c>
      <c r="N256" s="184">
        <v>37983</v>
      </c>
      <c r="O256" s="152" t="s">
        <v>89</v>
      </c>
    </row>
    <row r="257" spans="1:15" x14ac:dyDescent="0.25">
      <c r="A257" s="152" t="s">
        <v>334</v>
      </c>
      <c r="B257" s="89">
        <v>1044</v>
      </c>
      <c r="C257" s="90">
        <v>1043</v>
      </c>
      <c r="D257" s="91">
        <v>1039</v>
      </c>
      <c r="E257" s="92">
        <v>1044</v>
      </c>
      <c r="F257" s="93">
        <v>1034</v>
      </c>
      <c r="G257" s="94">
        <v>1027</v>
      </c>
      <c r="H257" s="95">
        <v>1026</v>
      </c>
      <c r="I257" s="96">
        <v>1025</v>
      </c>
      <c r="J257" s="97">
        <v>1024</v>
      </c>
      <c r="K257" s="95">
        <v>1033</v>
      </c>
      <c r="L257" s="98">
        <v>1027</v>
      </c>
      <c r="M257" s="99">
        <v>1030</v>
      </c>
      <c r="N257" s="92">
        <v>1032</v>
      </c>
      <c r="O257" s="152" t="s">
        <v>334</v>
      </c>
    </row>
    <row r="258" spans="1:15" ht="15.75" thickBot="1" x14ac:dyDescent="0.3">
      <c r="A258" s="192" t="s">
        <v>89</v>
      </c>
      <c r="B258" s="193">
        <v>37696</v>
      </c>
      <c r="C258" s="194">
        <v>37645</v>
      </c>
      <c r="D258" s="195">
        <v>37669</v>
      </c>
      <c r="E258" s="196">
        <v>37696</v>
      </c>
      <c r="F258" s="197">
        <v>37715</v>
      </c>
      <c r="G258" s="198">
        <v>37748</v>
      </c>
      <c r="H258" s="199">
        <v>37791</v>
      </c>
      <c r="I258" s="200">
        <v>37809</v>
      </c>
      <c r="J258" s="201">
        <v>37838</v>
      </c>
      <c r="K258" s="199">
        <v>37888</v>
      </c>
      <c r="L258" s="202">
        <v>37910</v>
      </c>
      <c r="M258" s="203">
        <v>37929</v>
      </c>
      <c r="N258" s="196">
        <v>37971</v>
      </c>
      <c r="O258" s="192" t="s">
        <v>89</v>
      </c>
    </row>
    <row r="259" spans="1:15" ht="15.75" thickTop="1" x14ac:dyDescent="0.25">
      <c r="A259" s="155" t="s">
        <v>335</v>
      </c>
      <c r="B259" s="180">
        <f>AVERAGE(C259:N259)</f>
        <v>1017.6583333333332</v>
      </c>
      <c r="C259" s="204">
        <v>1016.9</v>
      </c>
      <c r="D259" s="205">
        <v>1020.1</v>
      </c>
      <c r="E259" s="206">
        <v>1023.2</v>
      </c>
      <c r="F259" s="207">
        <v>1016.5</v>
      </c>
      <c r="G259" s="208">
        <v>1017.6</v>
      </c>
      <c r="H259" s="209">
        <v>1016.4</v>
      </c>
      <c r="I259" s="210">
        <v>1016.3</v>
      </c>
      <c r="J259" s="211">
        <v>1018.3</v>
      </c>
      <c r="K259" s="209">
        <v>1020.5</v>
      </c>
      <c r="L259" s="212">
        <v>1013.3</v>
      </c>
      <c r="M259" s="213">
        <v>1014.4</v>
      </c>
      <c r="N259" s="206">
        <v>1018.4</v>
      </c>
      <c r="O259" s="155" t="s">
        <v>335</v>
      </c>
    </row>
    <row r="260" spans="1:15" x14ac:dyDescent="0.25">
      <c r="A260" s="15"/>
      <c r="B260" s="16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</row>
    <row r="261" spans="1:15" x14ac:dyDescent="0.25">
      <c r="A261" s="3" t="s">
        <v>81</v>
      </c>
      <c r="B261" s="4" t="s">
        <v>1</v>
      </c>
      <c r="C261" s="5" t="s">
        <v>2</v>
      </c>
      <c r="D261" s="6" t="s">
        <v>3</v>
      </c>
      <c r="E261" s="7" t="s">
        <v>4</v>
      </c>
      <c r="F261" s="8" t="s">
        <v>5</v>
      </c>
      <c r="G261" s="9" t="s">
        <v>6</v>
      </c>
      <c r="H261" s="10" t="s">
        <v>7</v>
      </c>
      <c r="I261" s="11" t="s">
        <v>8</v>
      </c>
      <c r="J261" s="12" t="s">
        <v>9</v>
      </c>
      <c r="K261" s="10" t="s">
        <v>10</v>
      </c>
      <c r="L261" s="13" t="s">
        <v>11</v>
      </c>
      <c r="M261" s="14" t="s">
        <v>12</v>
      </c>
      <c r="N261" s="7" t="s">
        <v>13</v>
      </c>
      <c r="O261" s="3" t="s">
        <v>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5"/>
  <sheetViews>
    <sheetView topLeftCell="A109" workbookViewId="0">
      <selection activeCell="B186" activeCellId="2" sqref="B163 B178 B186"/>
    </sheetView>
  </sheetViews>
  <sheetFormatPr baseColWidth="10" defaultRowHeight="15" x14ac:dyDescent="0.25"/>
  <cols>
    <col min="1" max="1" width="51.28515625" customWidth="1"/>
    <col min="15" max="15" width="46.85546875" customWidth="1"/>
  </cols>
  <sheetData>
    <row r="1" spans="1:15" x14ac:dyDescent="0.25">
      <c r="A1" s="3" t="s">
        <v>336</v>
      </c>
      <c r="B1" s="4" t="s">
        <v>1</v>
      </c>
      <c r="C1" s="5" t="s">
        <v>2</v>
      </c>
      <c r="D1" s="6" t="s">
        <v>3</v>
      </c>
      <c r="E1" s="7" t="s">
        <v>4</v>
      </c>
      <c r="F1" s="8" t="s">
        <v>5</v>
      </c>
      <c r="G1" s="9" t="s">
        <v>6</v>
      </c>
      <c r="H1" s="10" t="s">
        <v>7</v>
      </c>
      <c r="I1" s="11" t="s">
        <v>8</v>
      </c>
      <c r="J1" s="12" t="s">
        <v>9</v>
      </c>
      <c r="K1" s="10" t="s">
        <v>10</v>
      </c>
      <c r="L1" s="13" t="s">
        <v>11</v>
      </c>
      <c r="M1" s="14" t="s">
        <v>12</v>
      </c>
      <c r="N1" s="7" t="s">
        <v>13</v>
      </c>
      <c r="O1" s="3" t="s">
        <v>336</v>
      </c>
    </row>
    <row r="2" spans="1:15" x14ac:dyDescent="0.25">
      <c r="A2" s="15" t="s">
        <v>82</v>
      </c>
      <c r="B2" s="16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 t="s">
        <v>82</v>
      </c>
    </row>
    <row r="3" spans="1:15" x14ac:dyDescent="0.25">
      <c r="A3" s="3" t="s">
        <v>83</v>
      </c>
      <c r="B3" s="4">
        <f>INT(SUM(C3:N3)*100/12)/100</f>
        <v>7.19</v>
      </c>
      <c r="C3" s="5">
        <v>2.54</v>
      </c>
      <c r="D3" s="6">
        <v>2.52</v>
      </c>
      <c r="E3" s="7">
        <v>2.23</v>
      </c>
      <c r="F3" s="8">
        <v>5.23</v>
      </c>
      <c r="G3" s="9">
        <v>6.53</v>
      </c>
      <c r="H3" s="10">
        <v>11.7</v>
      </c>
      <c r="I3" s="11">
        <v>12.7</v>
      </c>
      <c r="J3" s="12">
        <v>15.2</v>
      </c>
      <c r="K3" s="10">
        <v>12.4</v>
      </c>
      <c r="L3" s="13">
        <v>9.39</v>
      </c>
      <c r="M3" s="14">
        <v>4.55</v>
      </c>
      <c r="N3" s="7">
        <v>1.34</v>
      </c>
      <c r="O3" s="3" t="s">
        <v>83</v>
      </c>
    </row>
    <row r="4" spans="1:15" x14ac:dyDescent="0.25">
      <c r="A4" s="2" t="s">
        <v>84</v>
      </c>
      <c r="B4" s="4">
        <f>INT(SUM(C4:N4)*100/12)/100</f>
        <v>6.85</v>
      </c>
      <c r="C4" s="17">
        <v>1.71</v>
      </c>
      <c r="D4" s="19">
        <v>2.17</v>
      </c>
      <c r="E4" s="20">
        <v>3.88</v>
      </c>
      <c r="F4" s="21">
        <v>4.28</v>
      </c>
      <c r="G4" s="22">
        <v>8.4700000000000006</v>
      </c>
      <c r="H4" s="23">
        <v>11.13</v>
      </c>
      <c r="I4" s="24">
        <v>13.03</v>
      </c>
      <c r="J4" s="25">
        <v>13.63</v>
      </c>
      <c r="K4" s="23">
        <v>8.67</v>
      </c>
      <c r="L4" s="26">
        <v>7.9</v>
      </c>
      <c r="M4" s="27">
        <v>5.01</v>
      </c>
      <c r="N4" s="20">
        <v>2.42</v>
      </c>
      <c r="O4" s="2" t="s">
        <v>84</v>
      </c>
    </row>
    <row r="5" spans="1:15" x14ac:dyDescent="0.25">
      <c r="A5" s="2" t="s">
        <v>21</v>
      </c>
      <c r="B5" s="18">
        <f t="shared" ref="B5:N5" si="0">B3-B4</f>
        <v>0.34000000000000075</v>
      </c>
      <c r="C5" s="17">
        <f t="shared" si="0"/>
        <v>0.83000000000000007</v>
      </c>
      <c r="D5" s="19">
        <f t="shared" si="0"/>
        <v>0.35000000000000009</v>
      </c>
      <c r="E5" s="20">
        <f t="shared" si="0"/>
        <v>-1.65</v>
      </c>
      <c r="F5" s="21">
        <f t="shared" si="0"/>
        <v>0.95000000000000018</v>
      </c>
      <c r="G5" s="22">
        <f t="shared" si="0"/>
        <v>-1.9400000000000004</v>
      </c>
      <c r="H5" s="23">
        <f t="shared" si="0"/>
        <v>0.56999999999999851</v>
      </c>
      <c r="I5" s="24">
        <f t="shared" si="0"/>
        <v>-0.33000000000000007</v>
      </c>
      <c r="J5" s="25">
        <f t="shared" si="0"/>
        <v>1.5699999999999985</v>
      </c>
      <c r="K5" s="23">
        <f t="shared" si="0"/>
        <v>3.7300000000000004</v>
      </c>
      <c r="L5" s="26">
        <f t="shared" si="0"/>
        <v>1.4900000000000002</v>
      </c>
      <c r="M5" s="27">
        <f t="shared" si="0"/>
        <v>-0.45999999999999996</v>
      </c>
      <c r="N5" s="20">
        <f t="shared" si="0"/>
        <v>-1.0799999999999998</v>
      </c>
      <c r="O5" s="2" t="s">
        <v>21</v>
      </c>
    </row>
    <row r="6" spans="1:15" x14ac:dyDescent="0.25">
      <c r="A6" s="2" t="s">
        <v>85</v>
      </c>
      <c r="B6" s="18">
        <v>-0.8</v>
      </c>
      <c r="C6" s="17">
        <v>0.34</v>
      </c>
      <c r="D6" s="19">
        <v>-0.8</v>
      </c>
      <c r="E6" s="20">
        <v>2.23</v>
      </c>
      <c r="F6" s="21">
        <v>3.61</v>
      </c>
      <c r="G6" s="22">
        <v>6.53</v>
      </c>
      <c r="H6" s="23">
        <v>9.85</v>
      </c>
      <c r="I6" s="24">
        <v>12</v>
      </c>
      <c r="J6" s="25">
        <v>13</v>
      </c>
      <c r="K6" s="23">
        <v>7.66</v>
      </c>
      <c r="L6" s="26">
        <v>4.42</v>
      </c>
      <c r="M6" s="27">
        <v>3.58</v>
      </c>
      <c r="N6" s="20">
        <v>0.63</v>
      </c>
      <c r="O6" s="2" t="s">
        <v>85</v>
      </c>
    </row>
    <row r="7" spans="1:15" x14ac:dyDescent="0.25">
      <c r="A7" s="2" t="s">
        <v>86</v>
      </c>
      <c r="B7" s="38">
        <v>37653</v>
      </c>
      <c r="C7" s="17">
        <v>2003</v>
      </c>
      <c r="D7" s="19">
        <v>2003</v>
      </c>
      <c r="E7" s="20">
        <v>2004</v>
      </c>
      <c r="F7" s="21">
        <v>2003</v>
      </c>
      <c r="G7" s="22">
        <v>2004</v>
      </c>
      <c r="H7" s="23">
        <v>2001</v>
      </c>
      <c r="I7" s="24">
        <v>2002</v>
      </c>
      <c r="J7" s="25">
        <v>2002</v>
      </c>
      <c r="K7" s="23">
        <v>2003</v>
      </c>
      <c r="L7" s="26">
        <v>2003</v>
      </c>
      <c r="M7" s="27">
        <v>2001</v>
      </c>
      <c r="N7" s="20">
        <v>2001</v>
      </c>
      <c r="O7" s="2" t="s">
        <v>86</v>
      </c>
    </row>
    <row r="8" spans="1:15" x14ac:dyDescent="0.25">
      <c r="A8" s="2" t="s">
        <v>87</v>
      </c>
      <c r="B8" s="18">
        <v>14.1</v>
      </c>
      <c r="C8" s="17">
        <v>3.19</v>
      </c>
      <c r="D8" s="19">
        <v>5.07</v>
      </c>
      <c r="E8" s="20">
        <v>4.58</v>
      </c>
      <c r="F8" s="21">
        <v>5.23</v>
      </c>
      <c r="G8" s="22">
        <v>8.64</v>
      </c>
      <c r="H8" s="23">
        <v>12.6</v>
      </c>
      <c r="I8" s="24">
        <v>14.1</v>
      </c>
      <c r="J8" s="25">
        <v>15.2</v>
      </c>
      <c r="K8" s="23">
        <v>12.4</v>
      </c>
      <c r="L8" s="26">
        <v>12</v>
      </c>
      <c r="M8" s="27">
        <v>5.98</v>
      </c>
      <c r="N8" s="20">
        <v>4.5</v>
      </c>
      <c r="O8" s="2" t="s">
        <v>87</v>
      </c>
    </row>
    <row r="9" spans="1:15" x14ac:dyDescent="0.25">
      <c r="A9" s="2" t="s">
        <v>86</v>
      </c>
      <c r="B9" s="38">
        <v>37104</v>
      </c>
      <c r="C9" s="17">
        <v>2002</v>
      </c>
      <c r="D9" s="19">
        <v>2002</v>
      </c>
      <c r="E9" s="20">
        <v>2001</v>
      </c>
      <c r="F9" s="21">
        <v>2004</v>
      </c>
      <c r="G9" s="22">
        <v>2002</v>
      </c>
      <c r="H9" s="23">
        <v>2003</v>
      </c>
      <c r="I9" s="24">
        <v>2001</v>
      </c>
      <c r="J9" s="25">
        <v>2004</v>
      </c>
      <c r="K9" s="23">
        <v>2004</v>
      </c>
      <c r="L9" s="26">
        <v>2001</v>
      </c>
      <c r="M9" s="27">
        <v>2002</v>
      </c>
      <c r="N9" s="20">
        <v>2002</v>
      </c>
      <c r="O9" s="2" t="s">
        <v>86</v>
      </c>
    </row>
    <row r="10" spans="1:15" x14ac:dyDescent="0.25">
      <c r="A10" s="3" t="s">
        <v>88</v>
      </c>
      <c r="B10" s="4">
        <v>-8.1</v>
      </c>
      <c r="C10" s="5">
        <v>-6.3</v>
      </c>
      <c r="D10" s="6">
        <v>-6.7</v>
      </c>
      <c r="E10" s="7">
        <v>-5.3</v>
      </c>
      <c r="F10" s="8">
        <v>-2.2999999999999998</v>
      </c>
      <c r="G10" s="9">
        <v>1.8</v>
      </c>
      <c r="H10" s="10">
        <v>7.2</v>
      </c>
      <c r="I10" s="11">
        <v>7.7</v>
      </c>
      <c r="J10" s="12">
        <v>8.9</v>
      </c>
      <c r="K10" s="10">
        <v>5.4</v>
      </c>
      <c r="L10" s="13">
        <v>4.2</v>
      </c>
      <c r="M10" s="14">
        <v>-2</v>
      </c>
      <c r="N10" s="7">
        <v>-5.3</v>
      </c>
      <c r="O10" s="3" t="s">
        <v>88</v>
      </c>
    </row>
    <row r="11" spans="1:15" x14ac:dyDescent="0.25">
      <c r="A11" s="36" t="s">
        <v>89</v>
      </c>
      <c r="B11" s="39">
        <v>37630</v>
      </c>
      <c r="C11" s="40">
        <v>37989</v>
      </c>
      <c r="D11" s="41">
        <v>38043</v>
      </c>
      <c r="E11" s="42">
        <v>37700</v>
      </c>
      <c r="F11" s="43">
        <v>38087</v>
      </c>
      <c r="G11" s="44">
        <v>38130</v>
      </c>
      <c r="H11" s="45">
        <v>38164</v>
      </c>
      <c r="I11" s="46">
        <v>38174</v>
      </c>
      <c r="J11" s="47">
        <v>38230</v>
      </c>
      <c r="K11" s="45">
        <v>38255</v>
      </c>
      <c r="L11" s="48">
        <v>38291</v>
      </c>
      <c r="M11" s="49">
        <v>38311</v>
      </c>
      <c r="N11" s="42">
        <v>38341</v>
      </c>
      <c r="O11" s="36" t="s">
        <v>89</v>
      </c>
    </row>
    <row r="12" spans="1:15" x14ac:dyDescent="0.25">
      <c r="A12" s="2" t="s">
        <v>90</v>
      </c>
      <c r="B12" s="18">
        <v>-8.1</v>
      </c>
      <c r="C12" s="17">
        <v>-8.1</v>
      </c>
      <c r="D12" s="19">
        <v>-6.7</v>
      </c>
      <c r="E12" s="20">
        <v>-5.3</v>
      </c>
      <c r="F12" s="21">
        <v>-5.2</v>
      </c>
      <c r="G12" s="22">
        <v>1</v>
      </c>
      <c r="H12" s="23">
        <v>4</v>
      </c>
      <c r="I12" s="24">
        <v>7</v>
      </c>
      <c r="J12" s="25">
        <v>7</v>
      </c>
      <c r="K12" s="23">
        <v>1</v>
      </c>
      <c r="L12" s="26">
        <v>-5.5</v>
      </c>
      <c r="M12" s="27">
        <v>-3</v>
      </c>
      <c r="N12" s="20">
        <v>-7.1</v>
      </c>
      <c r="O12" s="2" t="s">
        <v>90</v>
      </c>
    </row>
    <row r="13" spans="1:15" ht="15.75" thickBot="1" x14ac:dyDescent="0.3">
      <c r="A13" s="50" t="s">
        <v>89</v>
      </c>
      <c r="B13" s="51">
        <v>37630</v>
      </c>
      <c r="C13" s="52">
        <v>37630</v>
      </c>
      <c r="D13" s="53">
        <v>38043</v>
      </c>
      <c r="E13" s="54">
        <v>38048</v>
      </c>
      <c r="F13" s="55">
        <v>37719</v>
      </c>
      <c r="G13" s="56" t="s">
        <v>92</v>
      </c>
      <c r="H13" s="57" t="s">
        <v>93</v>
      </c>
      <c r="I13" s="58" t="s">
        <v>94</v>
      </c>
      <c r="J13" s="59" t="s">
        <v>95</v>
      </c>
      <c r="K13" s="57">
        <v>37888</v>
      </c>
      <c r="L13" s="60">
        <v>37922</v>
      </c>
      <c r="M13" s="61" t="s">
        <v>96</v>
      </c>
      <c r="N13" s="54">
        <v>37965</v>
      </c>
      <c r="O13" s="50" t="s">
        <v>89</v>
      </c>
    </row>
    <row r="14" spans="1:15" ht="15.75" thickTop="1" x14ac:dyDescent="0.25">
      <c r="A14" s="62" t="s">
        <v>97</v>
      </c>
      <c r="B14" s="63">
        <f>INT(SUM(C14:N14)*100/12)/100</f>
        <v>7.4</v>
      </c>
      <c r="C14" s="64">
        <v>2.7</v>
      </c>
      <c r="D14" s="65">
        <v>2.7</v>
      </c>
      <c r="E14" s="66">
        <v>3</v>
      </c>
      <c r="F14" s="67">
        <v>5.8</v>
      </c>
      <c r="G14" s="68">
        <v>7.1</v>
      </c>
      <c r="H14" s="69">
        <v>11.6</v>
      </c>
      <c r="I14" s="70">
        <v>12.7</v>
      </c>
      <c r="J14" s="71">
        <v>15</v>
      </c>
      <c r="K14" s="69">
        <v>12.4</v>
      </c>
      <c r="L14" s="72">
        <v>9.1</v>
      </c>
      <c r="M14" s="73">
        <v>5.0999999999999996</v>
      </c>
      <c r="N14" s="66">
        <v>1.6</v>
      </c>
      <c r="O14" s="62" t="s">
        <v>97</v>
      </c>
    </row>
    <row r="15" spans="1:15" x14ac:dyDescent="0.25">
      <c r="A15" s="2" t="s">
        <v>98</v>
      </c>
      <c r="B15" s="18">
        <v>6.4</v>
      </c>
      <c r="C15" s="17">
        <v>1</v>
      </c>
      <c r="D15" s="19">
        <v>1.1000000000000001</v>
      </c>
      <c r="E15" s="20">
        <v>3</v>
      </c>
      <c r="F15" s="21">
        <v>4.5999999999999996</v>
      </c>
      <c r="G15" s="22">
        <v>7.9</v>
      </c>
      <c r="H15" s="23">
        <v>10.4</v>
      </c>
      <c r="I15" s="24">
        <v>12.4</v>
      </c>
      <c r="J15" s="25">
        <v>12.5</v>
      </c>
      <c r="K15" s="23">
        <v>10.7</v>
      </c>
      <c r="L15" s="26">
        <v>7.6</v>
      </c>
      <c r="M15" s="27">
        <v>4.0999999999999996</v>
      </c>
      <c r="N15" s="20">
        <v>2</v>
      </c>
      <c r="O15" s="2" t="s">
        <v>98</v>
      </c>
    </row>
    <row r="16" spans="1:15" x14ac:dyDescent="0.25">
      <c r="A16" s="2" t="s">
        <v>21</v>
      </c>
      <c r="B16" s="18">
        <f t="shared" ref="B16:N16" si="1">B14-B15</f>
        <v>1</v>
      </c>
      <c r="C16" s="17">
        <f t="shared" si="1"/>
        <v>1.7000000000000002</v>
      </c>
      <c r="D16" s="19">
        <f t="shared" si="1"/>
        <v>1.6</v>
      </c>
      <c r="E16" s="20">
        <f t="shared" si="1"/>
        <v>0</v>
      </c>
      <c r="F16" s="21">
        <f t="shared" si="1"/>
        <v>1.2000000000000002</v>
      </c>
      <c r="G16" s="22">
        <f t="shared" si="1"/>
        <v>-0.80000000000000071</v>
      </c>
      <c r="H16" s="23">
        <f t="shared" si="1"/>
        <v>1.1999999999999993</v>
      </c>
      <c r="I16" s="24">
        <f t="shared" si="1"/>
        <v>0.29999999999999893</v>
      </c>
      <c r="J16" s="25">
        <f t="shared" si="1"/>
        <v>2.5</v>
      </c>
      <c r="K16" s="23">
        <f t="shared" si="1"/>
        <v>1.7000000000000011</v>
      </c>
      <c r="L16" s="26">
        <f t="shared" si="1"/>
        <v>1.5</v>
      </c>
      <c r="M16" s="27">
        <f t="shared" si="1"/>
        <v>1</v>
      </c>
      <c r="N16" s="20">
        <f t="shared" si="1"/>
        <v>-0.39999999999999991</v>
      </c>
      <c r="O16" s="2" t="s">
        <v>21</v>
      </c>
    </row>
    <row r="17" spans="1:15" x14ac:dyDescent="0.25">
      <c r="A17" s="2" t="s">
        <v>85</v>
      </c>
      <c r="B17" s="18">
        <v>-7.6</v>
      </c>
      <c r="C17" s="17">
        <v>-5.6</v>
      </c>
      <c r="D17" s="19">
        <v>-7.6</v>
      </c>
      <c r="E17" s="20">
        <v>-0.7</v>
      </c>
      <c r="F17" s="21">
        <v>2.2000000000000002</v>
      </c>
      <c r="G17" s="22">
        <v>5.8</v>
      </c>
      <c r="H17" s="23">
        <v>8.3000000000000007</v>
      </c>
      <c r="I17" s="24">
        <v>11.1</v>
      </c>
      <c r="J17" s="25">
        <v>10.6</v>
      </c>
      <c r="K17" s="23">
        <v>7.6</v>
      </c>
      <c r="L17" s="26">
        <v>5.0999999999999996</v>
      </c>
      <c r="M17" s="27">
        <v>1</v>
      </c>
      <c r="N17" s="20">
        <v>-2.4</v>
      </c>
      <c r="O17" s="2" t="s">
        <v>85</v>
      </c>
    </row>
    <row r="18" spans="1:15" x14ac:dyDescent="0.25">
      <c r="A18" s="2" t="s">
        <v>86</v>
      </c>
      <c r="B18" s="38">
        <v>20486</v>
      </c>
      <c r="C18" s="17">
        <v>1963</v>
      </c>
      <c r="D18" s="19">
        <v>1956</v>
      </c>
      <c r="E18" s="20">
        <v>1955</v>
      </c>
      <c r="F18" s="21">
        <v>1954</v>
      </c>
      <c r="G18" s="22">
        <v>1991</v>
      </c>
      <c r="H18" s="23">
        <v>1949</v>
      </c>
      <c r="I18" s="24">
        <v>1984</v>
      </c>
      <c r="J18" s="25">
        <v>1978</v>
      </c>
      <c r="K18" s="23">
        <v>1986</v>
      </c>
      <c r="L18" s="26">
        <v>1947</v>
      </c>
      <c r="M18" s="27">
        <v>1985</v>
      </c>
      <c r="N18" s="20">
        <v>1963</v>
      </c>
      <c r="O18" s="2" t="s">
        <v>86</v>
      </c>
    </row>
    <row r="19" spans="1:15" x14ac:dyDescent="0.25">
      <c r="A19" s="2" t="s">
        <v>87</v>
      </c>
      <c r="B19" s="18">
        <v>15.8</v>
      </c>
      <c r="C19" s="17">
        <v>5</v>
      </c>
      <c r="D19" s="19">
        <v>5.4</v>
      </c>
      <c r="E19" s="20">
        <v>6.4</v>
      </c>
      <c r="F19" s="21">
        <v>7.9</v>
      </c>
      <c r="G19" s="22">
        <v>10.5</v>
      </c>
      <c r="H19" s="23">
        <v>12.3</v>
      </c>
      <c r="I19" s="24">
        <v>14.6</v>
      </c>
      <c r="J19" s="25">
        <v>15.8</v>
      </c>
      <c r="K19" s="23">
        <v>13.6</v>
      </c>
      <c r="L19" s="26">
        <v>11.9</v>
      </c>
      <c r="M19" s="27">
        <v>9.3000000000000007</v>
      </c>
      <c r="N19" s="20">
        <v>6</v>
      </c>
      <c r="O19" s="2" t="s">
        <v>87</v>
      </c>
    </row>
    <row r="20" spans="1:15" x14ac:dyDescent="0.25">
      <c r="A20" s="2" t="s">
        <v>86</v>
      </c>
      <c r="B20" s="38">
        <v>35643</v>
      </c>
      <c r="C20" s="17">
        <v>1975</v>
      </c>
      <c r="D20" s="19">
        <v>1990</v>
      </c>
      <c r="E20" s="20">
        <v>1981</v>
      </c>
      <c r="F20" s="21">
        <v>1961</v>
      </c>
      <c r="G20" s="22">
        <v>2000</v>
      </c>
      <c r="H20" s="23">
        <v>1982</v>
      </c>
      <c r="I20" s="24">
        <v>1994</v>
      </c>
      <c r="J20" s="25">
        <v>1997</v>
      </c>
      <c r="K20" s="23" t="s">
        <v>99</v>
      </c>
      <c r="L20" s="26">
        <v>2001</v>
      </c>
      <c r="M20" s="27">
        <v>1994</v>
      </c>
      <c r="N20" s="20">
        <v>1974</v>
      </c>
      <c r="O20" s="2" t="s">
        <v>86</v>
      </c>
    </row>
    <row r="21" spans="1:15" x14ac:dyDescent="0.25">
      <c r="A21" s="3" t="s">
        <v>100</v>
      </c>
      <c r="B21" s="4">
        <v>-7.9</v>
      </c>
      <c r="C21" s="5">
        <v>-5.4</v>
      </c>
      <c r="D21" s="6">
        <v>-3.8</v>
      </c>
      <c r="E21" s="7">
        <v>-3.2</v>
      </c>
      <c r="F21" s="8">
        <v>-0.4</v>
      </c>
      <c r="G21" s="9">
        <v>2.7</v>
      </c>
      <c r="H21" s="10">
        <v>7.6</v>
      </c>
      <c r="I21" s="11">
        <v>8.8000000000000007</v>
      </c>
      <c r="J21" s="12">
        <v>10</v>
      </c>
      <c r="K21" s="10">
        <v>6.2</v>
      </c>
      <c r="L21" s="13">
        <v>5.2</v>
      </c>
      <c r="M21" s="14">
        <v>-1</v>
      </c>
      <c r="N21" s="7">
        <v>-3.5</v>
      </c>
      <c r="O21" s="3" t="s">
        <v>100</v>
      </c>
    </row>
    <row r="22" spans="1:15" x14ac:dyDescent="0.25">
      <c r="A22" s="36" t="s">
        <v>89</v>
      </c>
      <c r="B22" s="39">
        <v>37630</v>
      </c>
      <c r="C22" s="40">
        <v>37989</v>
      </c>
      <c r="D22" s="41">
        <v>38043</v>
      </c>
      <c r="E22" s="42">
        <v>38047</v>
      </c>
      <c r="F22" s="43">
        <v>38087</v>
      </c>
      <c r="G22" s="44">
        <v>38130</v>
      </c>
      <c r="H22" s="45">
        <v>38164</v>
      </c>
      <c r="I22" s="46">
        <v>38174</v>
      </c>
      <c r="J22" s="47">
        <v>38230</v>
      </c>
      <c r="K22" s="45">
        <v>38246</v>
      </c>
      <c r="L22" s="48">
        <v>38275</v>
      </c>
      <c r="M22" s="49">
        <v>38316</v>
      </c>
      <c r="N22" s="42">
        <v>38341</v>
      </c>
      <c r="O22" s="36" t="s">
        <v>89</v>
      </c>
    </row>
    <row r="23" spans="1:15" x14ac:dyDescent="0.25">
      <c r="A23" s="2" t="s">
        <v>17</v>
      </c>
      <c r="B23" s="18">
        <v>-17.399999999999999</v>
      </c>
      <c r="C23" s="17">
        <v>-17.399999999999999</v>
      </c>
      <c r="D23" s="19">
        <v>-15.2</v>
      </c>
      <c r="E23" s="20">
        <v>-9.8000000000000007</v>
      </c>
      <c r="F23" s="21">
        <v>-3.8</v>
      </c>
      <c r="G23" s="22">
        <v>-1.6</v>
      </c>
      <c r="H23" s="23">
        <v>0</v>
      </c>
      <c r="I23" s="24">
        <v>1.3</v>
      </c>
      <c r="J23" s="25">
        <v>4.9000000000000004</v>
      </c>
      <c r="K23" s="23">
        <v>1.3</v>
      </c>
      <c r="L23" s="26">
        <v>-5</v>
      </c>
      <c r="M23" s="27">
        <v>-8.5</v>
      </c>
      <c r="N23" s="20">
        <v>-14.6</v>
      </c>
      <c r="O23" s="2" t="s">
        <v>17</v>
      </c>
    </row>
    <row r="24" spans="1:15" x14ac:dyDescent="0.25">
      <c r="A24" s="2" t="s">
        <v>89</v>
      </c>
      <c r="B24" s="18">
        <v>1985</v>
      </c>
      <c r="C24" s="74">
        <v>31064</v>
      </c>
      <c r="D24" s="75">
        <v>10637</v>
      </c>
      <c r="E24" s="76">
        <v>25999</v>
      </c>
      <c r="F24" s="77">
        <v>8128</v>
      </c>
      <c r="G24" s="78">
        <v>22038</v>
      </c>
      <c r="H24" s="79">
        <v>12219</v>
      </c>
      <c r="I24" s="80">
        <v>12264</v>
      </c>
      <c r="J24" s="81">
        <v>29095</v>
      </c>
      <c r="K24" s="79">
        <v>29121</v>
      </c>
      <c r="L24" s="82">
        <v>7952</v>
      </c>
      <c r="M24" s="83">
        <v>10169</v>
      </c>
      <c r="N24" s="76">
        <v>13504</v>
      </c>
      <c r="O24" s="2" t="s">
        <v>89</v>
      </c>
    </row>
    <row r="25" spans="1:15" x14ac:dyDescent="0.25">
      <c r="A25" s="84" t="s">
        <v>101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84" t="s">
        <v>101</v>
      </c>
    </row>
    <row r="26" spans="1:15" x14ac:dyDescent="0.25">
      <c r="A26" s="3" t="s">
        <v>102</v>
      </c>
      <c r="B26" s="4">
        <f>INT(SUM(C26:N26)*100/12)/100</f>
        <v>15.49</v>
      </c>
      <c r="C26" s="5">
        <v>7.98</v>
      </c>
      <c r="D26" s="6">
        <v>8.83</v>
      </c>
      <c r="E26" s="7">
        <v>11.3</v>
      </c>
      <c r="F26" s="8">
        <v>16.399999999999999</v>
      </c>
      <c r="G26" s="9">
        <v>18.899999999999999</v>
      </c>
      <c r="H26" s="10">
        <v>21.5</v>
      </c>
      <c r="I26" s="11">
        <v>22.6</v>
      </c>
      <c r="J26" s="12">
        <v>23.8</v>
      </c>
      <c r="K26" s="10">
        <v>21.3</v>
      </c>
      <c r="L26" s="13">
        <v>16.2</v>
      </c>
      <c r="M26" s="14">
        <v>10.7</v>
      </c>
      <c r="N26" s="7">
        <v>6.44</v>
      </c>
      <c r="O26" s="3" t="s">
        <v>102</v>
      </c>
    </row>
    <row r="27" spans="1:15" x14ac:dyDescent="0.25">
      <c r="A27" s="2" t="s">
        <v>103</v>
      </c>
      <c r="B27" s="18">
        <f>INT(SUM(C27:N27)*100/12)/100</f>
        <v>15.35</v>
      </c>
      <c r="C27" s="17">
        <v>7.01</v>
      </c>
      <c r="D27" s="19">
        <v>8.68</v>
      </c>
      <c r="E27" s="20">
        <v>12.13</v>
      </c>
      <c r="F27" s="21">
        <v>14.77</v>
      </c>
      <c r="G27" s="22">
        <v>18.18</v>
      </c>
      <c r="H27" s="23">
        <v>21.37</v>
      </c>
      <c r="I27" s="24">
        <v>23.03</v>
      </c>
      <c r="J27" s="25">
        <v>25.13</v>
      </c>
      <c r="K27" s="23">
        <v>19.93</v>
      </c>
      <c r="L27" s="26">
        <v>15.7</v>
      </c>
      <c r="M27" s="27">
        <v>11.2</v>
      </c>
      <c r="N27" s="20">
        <v>7.08</v>
      </c>
      <c r="O27" s="2" t="s">
        <v>103</v>
      </c>
    </row>
    <row r="28" spans="1:15" x14ac:dyDescent="0.25">
      <c r="A28" s="2" t="s">
        <v>21</v>
      </c>
      <c r="B28" s="18">
        <f t="shared" ref="B28:N28" si="2">B26-B27</f>
        <v>0.14000000000000057</v>
      </c>
      <c r="C28" s="17">
        <f t="shared" si="2"/>
        <v>0.97000000000000064</v>
      </c>
      <c r="D28" s="19">
        <f t="shared" si="2"/>
        <v>0.15000000000000036</v>
      </c>
      <c r="E28" s="20">
        <f t="shared" si="2"/>
        <v>-0.83000000000000007</v>
      </c>
      <c r="F28" s="21">
        <f t="shared" si="2"/>
        <v>1.629999999999999</v>
      </c>
      <c r="G28" s="22">
        <f t="shared" si="2"/>
        <v>0.71999999999999886</v>
      </c>
      <c r="H28" s="23">
        <f t="shared" si="2"/>
        <v>0.12999999999999901</v>
      </c>
      <c r="I28" s="24">
        <f t="shared" si="2"/>
        <v>-0.42999999999999972</v>
      </c>
      <c r="J28" s="25">
        <f t="shared" si="2"/>
        <v>-1.3299999999999983</v>
      </c>
      <c r="K28" s="23">
        <f t="shared" si="2"/>
        <v>1.370000000000001</v>
      </c>
      <c r="L28" s="26">
        <f t="shared" si="2"/>
        <v>0.5</v>
      </c>
      <c r="M28" s="27">
        <f t="shared" si="2"/>
        <v>-0.5</v>
      </c>
      <c r="N28" s="20">
        <f t="shared" si="2"/>
        <v>-0.63999999999999968</v>
      </c>
      <c r="O28" s="2" t="s">
        <v>21</v>
      </c>
    </row>
    <row r="29" spans="1:15" x14ac:dyDescent="0.25">
      <c r="A29" s="2" t="s">
        <v>104</v>
      </c>
      <c r="B29" s="18">
        <v>5.63</v>
      </c>
      <c r="C29" s="17">
        <v>6.15</v>
      </c>
      <c r="D29" s="19">
        <v>7.49</v>
      </c>
      <c r="E29" s="20">
        <v>10.3</v>
      </c>
      <c r="F29" s="21">
        <v>12.9</v>
      </c>
      <c r="G29" s="22">
        <v>17</v>
      </c>
      <c r="H29" s="23">
        <v>20</v>
      </c>
      <c r="I29" s="24">
        <v>21.9</v>
      </c>
      <c r="J29" s="25">
        <v>23.3</v>
      </c>
      <c r="K29" s="23">
        <v>18.100000000000001</v>
      </c>
      <c r="L29" s="26">
        <v>13.5</v>
      </c>
      <c r="M29" s="27">
        <v>10.4</v>
      </c>
      <c r="N29" s="20">
        <v>5.63</v>
      </c>
      <c r="O29" s="2" t="s">
        <v>104</v>
      </c>
    </row>
    <row r="30" spans="1:15" x14ac:dyDescent="0.25">
      <c r="A30" s="2" t="s">
        <v>86</v>
      </c>
      <c r="B30" s="38">
        <v>37226</v>
      </c>
      <c r="C30" s="17">
        <v>2001</v>
      </c>
      <c r="D30" s="19">
        <v>2003</v>
      </c>
      <c r="E30" s="20">
        <v>2001</v>
      </c>
      <c r="F30" s="21">
        <v>2001</v>
      </c>
      <c r="G30" s="22">
        <v>2002</v>
      </c>
      <c r="H30" s="23">
        <v>2002</v>
      </c>
      <c r="I30" s="24">
        <v>2002</v>
      </c>
      <c r="J30" s="25">
        <v>2002</v>
      </c>
      <c r="K30" s="23">
        <v>2001</v>
      </c>
      <c r="L30" s="26">
        <v>2003</v>
      </c>
      <c r="M30" s="27">
        <v>2001</v>
      </c>
      <c r="N30" s="20">
        <v>2001</v>
      </c>
      <c r="O30" s="2" t="s">
        <v>86</v>
      </c>
    </row>
    <row r="31" spans="1:15" x14ac:dyDescent="0.25">
      <c r="A31" s="2" t="s">
        <v>105</v>
      </c>
      <c r="B31" s="18">
        <v>26.9</v>
      </c>
      <c r="C31" s="17">
        <v>8.08</v>
      </c>
      <c r="D31" s="19">
        <v>10.6</v>
      </c>
      <c r="E31" s="20">
        <v>14.1</v>
      </c>
      <c r="F31" s="21">
        <v>16.399999999999999</v>
      </c>
      <c r="G31" s="22">
        <v>19.239999999999998</v>
      </c>
      <c r="H31" s="23">
        <v>22.6</v>
      </c>
      <c r="I31" s="24">
        <v>23.7</v>
      </c>
      <c r="J31" s="25">
        <v>26.9</v>
      </c>
      <c r="K31" s="23">
        <v>22.2</v>
      </c>
      <c r="L31" s="26">
        <v>18.8</v>
      </c>
      <c r="M31" s="27">
        <v>12</v>
      </c>
      <c r="N31" s="20">
        <v>7.93</v>
      </c>
      <c r="O31" s="2" t="s">
        <v>105</v>
      </c>
    </row>
    <row r="32" spans="1:15" x14ac:dyDescent="0.25">
      <c r="A32" s="2" t="s">
        <v>86</v>
      </c>
      <c r="B32" s="38">
        <v>37834</v>
      </c>
      <c r="C32" s="17">
        <v>2002</v>
      </c>
      <c r="D32" s="19">
        <v>2002</v>
      </c>
      <c r="E32" s="20">
        <v>2003</v>
      </c>
      <c r="F32" s="21">
        <v>2004</v>
      </c>
      <c r="G32" s="22">
        <v>2001</v>
      </c>
      <c r="H32" s="23">
        <v>2001</v>
      </c>
      <c r="I32" s="24">
        <v>2001</v>
      </c>
      <c r="J32" s="25">
        <v>2003</v>
      </c>
      <c r="K32" s="23">
        <v>2003</v>
      </c>
      <c r="L32" s="26">
        <v>2001</v>
      </c>
      <c r="M32" s="27">
        <v>2003</v>
      </c>
      <c r="N32" s="20">
        <v>2002</v>
      </c>
      <c r="O32" s="2" t="s">
        <v>86</v>
      </c>
    </row>
    <row r="33" spans="1:15" x14ac:dyDescent="0.25">
      <c r="A33" s="3" t="s">
        <v>106</v>
      </c>
      <c r="B33" s="4">
        <v>37.799999999999997</v>
      </c>
      <c r="C33" s="5">
        <v>13.1</v>
      </c>
      <c r="D33" s="6">
        <v>18.2</v>
      </c>
      <c r="E33" s="7">
        <v>19.8</v>
      </c>
      <c r="F33" s="8">
        <v>22.7</v>
      </c>
      <c r="G33" s="9">
        <v>26.2</v>
      </c>
      <c r="H33" s="10">
        <v>32.700000000000003</v>
      </c>
      <c r="I33" s="11">
        <v>31.2</v>
      </c>
      <c r="J33" s="12">
        <v>33.1</v>
      </c>
      <c r="K33" s="10">
        <v>29.3</v>
      </c>
      <c r="L33" s="13">
        <v>20.6</v>
      </c>
      <c r="M33" s="14">
        <v>16</v>
      </c>
      <c r="N33" s="7">
        <v>11.7</v>
      </c>
      <c r="O33" s="3" t="s">
        <v>106</v>
      </c>
    </row>
    <row r="34" spans="1:15" x14ac:dyDescent="0.25">
      <c r="A34" s="36" t="s">
        <v>89</v>
      </c>
      <c r="B34" s="39">
        <v>37843</v>
      </c>
      <c r="C34" s="40">
        <v>37997</v>
      </c>
      <c r="D34" s="41">
        <v>38021</v>
      </c>
      <c r="E34" s="42">
        <v>38062</v>
      </c>
      <c r="F34" s="43">
        <v>38104</v>
      </c>
      <c r="G34" s="44">
        <v>38125</v>
      </c>
      <c r="H34" s="45">
        <v>38146</v>
      </c>
      <c r="I34" s="46">
        <v>38185</v>
      </c>
      <c r="J34" s="47">
        <v>38207</v>
      </c>
      <c r="K34" s="45">
        <v>38235</v>
      </c>
      <c r="L34" s="48">
        <v>38280</v>
      </c>
      <c r="M34" s="49">
        <v>38295</v>
      </c>
      <c r="N34" s="42">
        <v>38344</v>
      </c>
      <c r="O34" s="36" t="s">
        <v>89</v>
      </c>
    </row>
    <row r="35" spans="1:15" x14ac:dyDescent="0.25">
      <c r="A35" s="2" t="s">
        <v>107</v>
      </c>
      <c r="B35" s="18">
        <v>37.799999999999997</v>
      </c>
      <c r="C35" s="17">
        <v>14.5</v>
      </c>
      <c r="D35" s="19">
        <v>18.2</v>
      </c>
      <c r="E35" s="20">
        <v>20</v>
      </c>
      <c r="F35" s="21">
        <v>24.8</v>
      </c>
      <c r="G35" s="22">
        <v>28.4</v>
      </c>
      <c r="H35" s="23">
        <v>34</v>
      </c>
      <c r="I35" s="24">
        <v>32.4</v>
      </c>
      <c r="J35" s="85">
        <v>37.799999999999997</v>
      </c>
      <c r="K35" s="23">
        <v>30.4</v>
      </c>
      <c r="L35" s="26">
        <v>26.5</v>
      </c>
      <c r="M35" s="27">
        <v>17</v>
      </c>
      <c r="N35" s="20">
        <v>14.4</v>
      </c>
      <c r="O35" s="2" t="s">
        <v>107</v>
      </c>
    </row>
    <row r="36" spans="1:15" ht="15.75" thickBot="1" x14ac:dyDescent="0.3">
      <c r="A36" s="50" t="s">
        <v>89</v>
      </c>
      <c r="B36" s="51">
        <v>37843</v>
      </c>
      <c r="C36" s="52" t="s">
        <v>108</v>
      </c>
      <c r="D36" s="53">
        <v>38021</v>
      </c>
      <c r="E36" s="54">
        <v>37707</v>
      </c>
      <c r="F36" s="55">
        <v>37727</v>
      </c>
      <c r="G36" s="56">
        <v>37772</v>
      </c>
      <c r="H36" s="57">
        <v>37065</v>
      </c>
      <c r="I36" s="58">
        <v>37817</v>
      </c>
      <c r="J36" s="214">
        <v>37843</v>
      </c>
      <c r="K36" s="57">
        <v>37884</v>
      </c>
      <c r="L36" s="60" t="s">
        <v>110</v>
      </c>
      <c r="M36" s="61" t="s">
        <v>111</v>
      </c>
      <c r="N36" s="54">
        <v>37968</v>
      </c>
      <c r="O36" s="50" t="s">
        <v>89</v>
      </c>
    </row>
    <row r="37" spans="1:15" ht="15.75" thickTop="1" x14ac:dyDescent="0.25">
      <c r="A37" s="86" t="s">
        <v>112</v>
      </c>
      <c r="B37" s="63">
        <f>INT(SUM(C37:N37)*100/12)/100</f>
        <v>14.49</v>
      </c>
      <c r="C37" s="64">
        <v>7.7</v>
      </c>
      <c r="D37" s="65">
        <v>8</v>
      </c>
      <c r="E37" s="66">
        <v>10.4</v>
      </c>
      <c r="F37" s="67">
        <v>14.5</v>
      </c>
      <c r="G37" s="68">
        <v>16.899999999999999</v>
      </c>
      <c r="H37" s="69">
        <v>20</v>
      </c>
      <c r="I37" s="70">
        <v>21.2</v>
      </c>
      <c r="J37" s="71">
        <v>22.8</v>
      </c>
      <c r="K37" s="69">
        <v>20.399999999999999</v>
      </c>
      <c r="L37" s="72">
        <v>15.5</v>
      </c>
      <c r="M37" s="73">
        <v>10.3</v>
      </c>
      <c r="N37" s="66">
        <v>6.2</v>
      </c>
      <c r="O37" s="86" t="s">
        <v>112</v>
      </c>
    </row>
    <row r="38" spans="1:15" x14ac:dyDescent="0.25">
      <c r="A38" s="2" t="s">
        <v>113</v>
      </c>
      <c r="B38" s="18">
        <v>13.8</v>
      </c>
      <c r="C38" s="17">
        <v>5.9</v>
      </c>
      <c r="D38" s="19">
        <v>6.9</v>
      </c>
      <c r="E38" s="20">
        <v>10.1</v>
      </c>
      <c r="F38" s="21">
        <v>13</v>
      </c>
      <c r="G38" s="22">
        <v>16.8</v>
      </c>
      <c r="H38" s="23">
        <v>19.3</v>
      </c>
      <c r="I38" s="24">
        <v>21.4</v>
      </c>
      <c r="J38" s="25">
        <v>21.6</v>
      </c>
      <c r="K38" s="23">
        <v>19.2</v>
      </c>
      <c r="L38" s="26">
        <v>14.9</v>
      </c>
      <c r="M38" s="27">
        <v>9.6</v>
      </c>
      <c r="N38" s="20">
        <v>6.8</v>
      </c>
      <c r="O38" s="2" t="s">
        <v>113</v>
      </c>
    </row>
    <row r="39" spans="1:15" x14ac:dyDescent="0.25">
      <c r="A39" s="2" t="s">
        <v>21</v>
      </c>
      <c r="B39" s="18">
        <f t="shared" ref="B39:N39" si="3">B37-B38</f>
        <v>0.6899999999999995</v>
      </c>
      <c r="C39" s="17">
        <f t="shared" si="3"/>
        <v>1.7999999999999998</v>
      </c>
      <c r="D39" s="19">
        <f t="shared" si="3"/>
        <v>1.0999999999999996</v>
      </c>
      <c r="E39" s="20">
        <f t="shared" si="3"/>
        <v>0.30000000000000071</v>
      </c>
      <c r="F39" s="21">
        <f t="shared" si="3"/>
        <v>1.5</v>
      </c>
      <c r="G39" s="22">
        <f t="shared" si="3"/>
        <v>9.9999999999997868E-2</v>
      </c>
      <c r="H39" s="23">
        <f t="shared" si="3"/>
        <v>0.69999999999999929</v>
      </c>
      <c r="I39" s="24">
        <f t="shared" si="3"/>
        <v>-0.19999999999999929</v>
      </c>
      <c r="J39" s="25">
        <f t="shared" si="3"/>
        <v>1.1999999999999993</v>
      </c>
      <c r="K39" s="23">
        <f t="shared" si="3"/>
        <v>1.1999999999999993</v>
      </c>
      <c r="L39" s="26">
        <f t="shared" si="3"/>
        <v>0.59999999999999964</v>
      </c>
      <c r="M39" s="27">
        <f t="shared" si="3"/>
        <v>0.70000000000000107</v>
      </c>
      <c r="N39" s="20">
        <f t="shared" si="3"/>
        <v>-0.59999999999999964</v>
      </c>
      <c r="O39" s="2" t="s">
        <v>21</v>
      </c>
    </row>
    <row r="40" spans="1:15" x14ac:dyDescent="0.25">
      <c r="A40" s="2" t="s">
        <v>104</v>
      </c>
      <c r="B40" s="18">
        <v>-0.6</v>
      </c>
      <c r="C40" s="17">
        <v>-0.6</v>
      </c>
      <c r="D40" s="19">
        <v>0.5</v>
      </c>
      <c r="E40" s="20">
        <v>6.6</v>
      </c>
      <c r="F40" s="21">
        <v>9.3000000000000007</v>
      </c>
      <c r="G40" s="22">
        <v>13.1</v>
      </c>
      <c r="H40" s="23">
        <v>16.3</v>
      </c>
      <c r="I40" s="24">
        <v>18.100000000000001</v>
      </c>
      <c r="J40" s="25">
        <v>18.7</v>
      </c>
      <c r="K40" s="23">
        <v>16.3</v>
      </c>
      <c r="L40" s="26">
        <v>10</v>
      </c>
      <c r="M40" s="27">
        <v>6.1</v>
      </c>
      <c r="N40" s="20">
        <v>2.2999999999999998</v>
      </c>
      <c r="O40" s="2" t="s">
        <v>104</v>
      </c>
    </row>
    <row r="41" spans="1:15" x14ac:dyDescent="0.25">
      <c r="A41" s="2" t="s">
        <v>86</v>
      </c>
      <c r="B41" s="38">
        <v>23012</v>
      </c>
      <c r="C41" s="17">
        <v>1963</v>
      </c>
      <c r="D41" s="19">
        <v>1956</v>
      </c>
      <c r="E41" s="20">
        <v>1970</v>
      </c>
      <c r="F41" s="21">
        <v>1986</v>
      </c>
      <c r="G41" s="22">
        <v>1984</v>
      </c>
      <c r="H41" s="23">
        <v>1991</v>
      </c>
      <c r="I41" s="24">
        <v>1965</v>
      </c>
      <c r="J41" s="25">
        <v>1963</v>
      </c>
      <c r="K41" s="23">
        <v>1986</v>
      </c>
      <c r="L41" s="26">
        <v>1974</v>
      </c>
      <c r="M41" s="27">
        <v>1993</v>
      </c>
      <c r="N41" s="20">
        <v>1963</v>
      </c>
      <c r="O41" s="2" t="s">
        <v>86</v>
      </c>
    </row>
    <row r="42" spans="1:15" x14ac:dyDescent="0.25">
      <c r="A42" s="2" t="s">
        <v>105</v>
      </c>
      <c r="B42" s="18">
        <v>27.9</v>
      </c>
      <c r="C42" s="17">
        <v>9.5</v>
      </c>
      <c r="D42" s="19">
        <v>11.9</v>
      </c>
      <c r="E42" s="20">
        <v>14.8</v>
      </c>
      <c r="F42" s="21">
        <v>16.8</v>
      </c>
      <c r="G42" s="22">
        <v>20.9</v>
      </c>
      <c r="H42" s="23">
        <v>23.9</v>
      </c>
      <c r="I42" s="24">
        <v>25.8</v>
      </c>
      <c r="J42" s="25">
        <v>27.9</v>
      </c>
      <c r="K42" s="23">
        <v>23.9</v>
      </c>
      <c r="L42" s="26">
        <v>18.100000000000001</v>
      </c>
      <c r="M42" s="27">
        <v>13.1</v>
      </c>
      <c r="N42" s="20">
        <v>10</v>
      </c>
      <c r="O42" s="2" t="s">
        <v>105</v>
      </c>
    </row>
    <row r="43" spans="1:15" x14ac:dyDescent="0.25">
      <c r="A43" s="2" t="s">
        <v>86</v>
      </c>
      <c r="B43" s="38">
        <v>17380</v>
      </c>
      <c r="C43" s="17">
        <v>1975</v>
      </c>
      <c r="D43" s="19">
        <v>1990</v>
      </c>
      <c r="E43" s="20">
        <v>1948</v>
      </c>
      <c r="F43" s="21">
        <v>1949</v>
      </c>
      <c r="G43" s="22">
        <v>1947</v>
      </c>
      <c r="H43" s="23">
        <v>1976</v>
      </c>
      <c r="I43" s="24">
        <v>1983</v>
      </c>
      <c r="J43" s="25">
        <v>1947</v>
      </c>
      <c r="K43" s="23">
        <v>1959</v>
      </c>
      <c r="L43" s="26">
        <v>2001</v>
      </c>
      <c r="M43" s="27">
        <v>1994</v>
      </c>
      <c r="N43" s="20">
        <v>1974</v>
      </c>
      <c r="O43" s="2" t="s">
        <v>86</v>
      </c>
    </row>
    <row r="44" spans="1:15" x14ac:dyDescent="0.25">
      <c r="A44" s="3" t="s">
        <v>106</v>
      </c>
      <c r="B44" s="4">
        <v>37.299999999999997</v>
      </c>
      <c r="C44" s="5">
        <v>12.5</v>
      </c>
      <c r="D44" s="6">
        <v>18.399999999999999</v>
      </c>
      <c r="E44" s="7">
        <v>18.600000000000001</v>
      </c>
      <c r="F44" s="8">
        <v>20.7</v>
      </c>
      <c r="G44" s="9">
        <v>23.5</v>
      </c>
      <c r="H44" s="10">
        <v>31.6</v>
      </c>
      <c r="I44" s="11">
        <v>29.9</v>
      </c>
      <c r="J44" s="12">
        <v>32.700000000000003</v>
      </c>
      <c r="K44" s="10">
        <v>28</v>
      </c>
      <c r="L44" s="13">
        <v>20.5</v>
      </c>
      <c r="M44" s="14">
        <v>14.5</v>
      </c>
      <c r="N44" s="7">
        <v>11.2</v>
      </c>
      <c r="O44" s="3" t="s">
        <v>106</v>
      </c>
    </row>
    <row r="45" spans="1:15" x14ac:dyDescent="0.25">
      <c r="A45" s="36" t="s">
        <v>89</v>
      </c>
      <c r="B45" s="39">
        <v>37843</v>
      </c>
      <c r="C45" s="40">
        <v>37997</v>
      </c>
      <c r="D45" s="41">
        <v>38021</v>
      </c>
      <c r="E45" s="42">
        <v>38062</v>
      </c>
      <c r="F45" s="43">
        <v>38104</v>
      </c>
      <c r="G45" s="44">
        <v>38136</v>
      </c>
      <c r="H45" s="45">
        <v>38146</v>
      </c>
      <c r="I45" s="46">
        <v>38185</v>
      </c>
      <c r="J45" s="47">
        <v>38207</v>
      </c>
      <c r="K45" s="45">
        <v>38235</v>
      </c>
      <c r="L45" s="48">
        <v>38280</v>
      </c>
      <c r="M45" s="49">
        <v>38295</v>
      </c>
      <c r="N45" s="42">
        <v>38344</v>
      </c>
      <c r="O45" s="36" t="s">
        <v>89</v>
      </c>
    </row>
    <row r="46" spans="1:15" x14ac:dyDescent="0.25">
      <c r="A46" s="2" t="s">
        <v>22</v>
      </c>
      <c r="B46" s="18">
        <v>37.799999999999997</v>
      </c>
      <c r="C46" s="17">
        <v>17.2</v>
      </c>
      <c r="D46" s="19">
        <v>19.899999999999999</v>
      </c>
      <c r="E46" s="20">
        <v>22.9</v>
      </c>
      <c r="F46" s="21">
        <v>29.3</v>
      </c>
      <c r="G46" s="22">
        <v>32.4</v>
      </c>
      <c r="H46" s="23">
        <v>35</v>
      </c>
      <c r="I46" s="24">
        <v>37.799999999999997</v>
      </c>
      <c r="J46" s="85">
        <v>37.299999999999997</v>
      </c>
      <c r="K46" s="23">
        <v>32.799999999999997</v>
      </c>
      <c r="L46" s="26">
        <v>27</v>
      </c>
      <c r="M46" s="27">
        <v>21.8</v>
      </c>
      <c r="N46" s="20">
        <v>16.100000000000001</v>
      </c>
      <c r="O46" s="2" t="s">
        <v>22</v>
      </c>
    </row>
    <row r="47" spans="1:15" x14ac:dyDescent="0.25">
      <c r="A47" s="2" t="s">
        <v>89</v>
      </c>
      <c r="B47" s="39">
        <v>19176</v>
      </c>
      <c r="C47" s="74">
        <v>13159</v>
      </c>
      <c r="D47" s="75">
        <v>18311</v>
      </c>
      <c r="E47" s="76">
        <v>19443</v>
      </c>
      <c r="F47" s="77">
        <v>18004</v>
      </c>
      <c r="G47" s="78">
        <v>19504</v>
      </c>
      <c r="H47" s="23">
        <v>1947</v>
      </c>
      <c r="I47" s="80">
        <v>19176</v>
      </c>
      <c r="J47" s="47">
        <v>37843</v>
      </c>
      <c r="K47" s="79">
        <v>18145</v>
      </c>
      <c r="L47" s="82">
        <v>7952</v>
      </c>
      <c r="M47" s="83">
        <v>10169</v>
      </c>
      <c r="N47" s="76">
        <v>36867</v>
      </c>
      <c r="O47" s="2" t="s">
        <v>89</v>
      </c>
    </row>
    <row r="48" spans="1:15" x14ac:dyDescent="0.25">
      <c r="A48" s="15" t="s">
        <v>114</v>
      </c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 t="s">
        <v>114</v>
      </c>
    </row>
    <row r="49" spans="1:15" x14ac:dyDescent="0.25">
      <c r="A49" s="3" t="s">
        <v>115</v>
      </c>
      <c r="B49" s="4">
        <f>INT(SUM(C49:N49)*100/12)/100</f>
        <v>11.34</v>
      </c>
      <c r="C49" s="5">
        <f>(C3+C26)/2</f>
        <v>5.26</v>
      </c>
      <c r="D49" s="6">
        <f t="shared" ref="D49:N49" si="4">(D3+D26)/2</f>
        <v>5.6749999999999998</v>
      </c>
      <c r="E49" s="7">
        <f t="shared" si="4"/>
        <v>6.7650000000000006</v>
      </c>
      <c r="F49" s="8">
        <f t="shared" si="4"/>
        <v>10.815</v>
      </c>
      <c r="G49" s="9">
        <f t="shared" si="4"/>
        <v>12.715</v>
      </c>
      <c r="H49" s="10">
        <f t="shared" si="4"/>
        <v>16.600000000000001</v>
      </c>
      <c r="I49" s="11">
        <f t="shared" si="4"/>
        <v>17.649999999999999</v>
      </c>
      <c r="J49" s="12">
        <f t="shared" si="4"/>
        <v>19.5</v>
      </c>
      <c r="K49" s="10">
        <f t="shared" si="4"/>
        <v>16.850000000000001</v>
      </c>
      <c r="L49" s="13">
        <f t="shared" si="4"/>
        <v>12.795</v>
      </c>
      <c r="M49" s="14">
        <f t="shared" si="4"/>
        <v>7.625</v>
      </c>
      <c r="N49" s="7">
        <f t="shared" si="4"/>
        <v>3.89</v>
      </c>
      <c r="O49" s="3" t="s">
        <v>115</v>
      </c>
    </row>
    <row r="50" spans="1:15" x14ac:dyDescent="0.25">
      <c r="A50" s="30" t="s">
        <v>116</v>
      </c>
      <c r="B50" s="18">
        <f>INT(SUM(C50:N50)*100/12)/100</f>
        <v>11.1</v>
      </c>
      <c r="C50" s="17">
        <v>4.37</v>
      </c>
      <c r="D50" s="19">
        <v>5.43</v>
      </c>
      <c r="E50" s="20">
        <v>8.01</v>
      </c>
      <c r="F50" s="21">
        <v>9.5299999999999994</v>
      </c>
      <c r="G50" s="22">
        <v>13.33</v>
      </c>
      <c r="H50" s="23">
        <v>16.25</v>
      </c>
      <c r="I50" s="24">
        <v>18.04</v>
      </c>
      <c r="J50" s="25">
        <v>19.38</v>
      </c>
      <c r="K50" s="23">
        <v>14.3</v>
      </c>
      <c r="L50" s="26">
        <v>11.8</v>
      </c>
      <c r="M50" s="27">
        <v>8.11</v>
      </c>
      <c r="N50" s="20">
        <v>4.76</v>
      </c>
      <c r="O50" s="30" t="s">
        <v>116</v>
      </c>
    </row>
    <row r="51" spans="1:15" x14ac:dyDescent="0.25">
      <c r="A51" s="30" t="s">
        <v>21</v>
      </c>
      <c r="B51" s="18">
        <f t="shared" ref="B51:N51" si="5">B49-B50</f>
        <v>0.24000000000000021</v>
      </c>
      <c r="C51" s="17">
        <f t="shared" si="5"/>
        <v>0.88999999999999968</v>
      </c>
      <c r="D51" s="19">
        <f t="shared" si="5"/>
        <v>0.24500000000000011</v>
      </c>
      <c r="E51" s="20">
        <f t="shared" si="5"/>
        <v>-1.2449999999999992</v>
      </c>
      <c r="F51" s="21">
        <f t="shared" si="5"/>
        <v>1.2850000000000001</v>
      </c>
      <c r="G51" s="22">
        <f t="shared" si="5"/>
        <v>-0.61500000000000021</v>
      </c>
      <c r="H51" s="23">
        <f t="shared" si="5"/>
        <v>0.35000000000000142</v>
      </c>
      <c r="I51" s="24">
        <f t="shared" si="5"/>
        <v>-0.39000000000000057</v>
      </c>
      <c r="J51" s="25">
        <f t="shared" si="5"/>
        <v>0.12000000000000099</v>
      </c>
      <c r="K51" s="23">
        <f t="shared" si="5"/>
        <v>2.5500000000000007</v>
      </c>
      <c r="L51" s="26">
        <f t="shared" si="5"/>
        <v>0.99499999999999922</v>
      </c>
      <c r="M51" s="27">
        <f t="shared" si="5"/>
        <v>-0.48499999999999943</v>
      </c>
      <c r="N51" s="20">
        <f t="shared" si="5"/>
        <v>-0.86999999999999966</v>
      </c>
      <c r="O51" s="30" t="s">
        <v>21</v>
      </c>
    </row>
    <row r="52" spans="1:15" x14ac:dyDescent="0.25">
      <c r="A52" s="30" t="s">
        <v>117</v>
      </c>
      <c r="B52" s="18">
        <v>11.03</v>
      </c>
      <c r="C52" s="17">
        <v>3.57</v>
      </c>
      <c r="D52" s="19">
        <v>3.34</v>
      </c>
      <c r="E52" s="20">
        <v>6.77</v>
      </c>
      <c r="F52" s="21">
        <v>8.34</v>
      </c>
      <c r="G52" s="22">
        <v>12.715</v>
      </c>
      <c r="H52" s="23">
        <v>15.45</v>
      </c>
      <c r="I52" s="24">
        <v>16.95</v>
      </c>
      <c r="J52" s="25">
        <v>18.149999999999999</v>
      </c>
      <c r="K52" s="23">
        <v>13.94</v>
      </c>
      <c r="L52" s="26">
        <v>8.9600000000000009</v>
      </c>
      <c r="M52" s="27">
        <v>6.99</v>
      </c>
      <c r="N52" s="20">
        <v>3.13</v>
      </c>
      <c r="O52" s="30" t="s">
        <v>117</v>
      </c>
    </row>
    <row r="53" spans="1:15" x14ac:dyDescent="0.25">
      <c r="A53" s="30" t="s">
        <v>86</v>
      </c>
      <c r="B53" s="18">
        <v>2003</v>
      </c>
      <c r="C53" s="17">
        <v>2003</v>
      </c>
      <c r="D53" s="19">
        <v>2003</v>
      </c>
      <c r="E53" s="20">
        <v>2004</v>
      </c>
      <c r="F53" s="21">
        <v>2001</v>
      </c>
      <c r="G53" s="22">
        <v>2004</v>
      </c>
      <c r="H53" s="23">
        <v>2002</v>
      </c>
      <c r="I53" s="24">
        <v>2002</v>
      </c>
      <c r="J53" s="25">
        <v>2002</v>
      </c>
      <c r="K53" s="23">
        <v>2001</v>
      </c>
      <c r="L53" s="26">
        <v>2003</v>
      </c>
      <c r="M53" s="27">
        <v>2001</v>
      </c>
      <c r="N53" s="20">
        <v>2001</v>
      </c>
      <c r="O53" s="30" t="s">
        <v>86</v>
      </c>
    </row>
    <row r="54" spans="1:15" x14ac:dyDescent="0.25">
      <c r="A54" s="30" t="s">
        <v>118</v>
      </c>
      <c r="B54" s="18">
        <v>11.21</v>
      </c>
      <c r="C54" s="17">
        <v>5.64</v>
      </c>
      <c r="D54" s="19">
        <v>7.84</v>
      </c>
      <c r="E54" s="20">
        <v>8.66</v>
      </c>
      <c r="F54" s="21">
        <v>10.815</v>
      </c>
      <c r="G54" s="22">
        <v>13.93</v>
      </c>
      <c r="H54" s="23">
        <v>17.600000000000001</v>
      </c>
      <c r="I54" s="24">
        <v>18.899999999999999</v>
      </c>
      <c r="J54" s="25">
        <v>20.350000000000001</v>
      </c>
      <c r="K54" s="23">
        <v>16.850000000000001</v>
      </c>
      <c r="L54" s="26">
        <v>15.4</v>
      </c>
      <c r="M54" s="27">
        <v>8.74</v>
      </c>
      <c r="N54" s="20">
        <v>6.22</v>
      </c>
      <c r="O54" s="30" t="s">
        <v>118</v>
      </c>
    </row>
    <row r="55" spans="1:15" ht="15.75" thickBot="1" x14ac:dyDescent="0.3">
      <c r="A55" s="88" t="s">
        <v>86</v>
      </c>
      <c r="B55" s="89">
        <v>2002</v>
      </c>
      <c r="C55" s="90">
        <v>2002</v>
      </c>
      <c r="D55" s="91">
        <v>2002</v>
      </c>
      <c r="E55" s="92">
        <v>2003</v>
      </c>
      <c r="F55" s="93">
        <v>2004</v>
      </c>
      <c r="G55" s="94">
        <v>2001</v>
      </c>
      <c r="H55" s="95">
        <v>2003</v>
      </c>
      <c r="I55" s="96">
        <v>2001</v>
      </c>
      <c r="J55" s="97">
        <v>2003</v>
      </c>
      <c r="K55" s="95">
        <v>2004</v>
      </c>
      <c r="L55" s="98">
        <v>2001</v>
      </c>
      <c r="M55" s="99">
        <v>2003</v>
      </c>
      <c r="N55" s="92">
        <v>2002</v>
      </c>
      <c r="O55" s="88" t="s">
        <v>86</v>
      </c>
    </row>
    <row r="56" spans="1:15" ht="15.75" thickTop="1" x14ac:dyDescent="0.25">
      <c r="A56" s="100" t="s">
        <v>119</v>
      </c>
      <c r="B56" s="63">
        <f>INT(SUM(C56:N56)*100/12)/100</f>
        <v>10.94</v>
      </c>
      <c r="C56" s="64">
        <f>(C14+C37)/2</f>
        <v>5.2</v>
      </c>
      <c r="D56" s="65">
        <f>(D14+D37)/2</f>
        <v>5.35</v>
      </c>
      <c r="E56" s="66">
        <f>(E14+E37)/2</f>
        <v>6.7</v>
      </c>
      <c r="F56" s="67">
        <f t="shared" ref="F56:N56" si="6">(F14+F37)/2</f>
        <v>10.15</v>
      </c>
      <c r="G56" s="68">
        <f t="shared" si="6"/>
        <v>12</v>
      </c>
      <c r="H56" s="69">
        <f t="shared" si="6"/>
        <v>15.8</v>
      </c>
      <c r="I56" s="70">
        <f t="shared" si="6"/>
        <v>16.95</v>
      </c>
      <c r="J56" s="71">
        <f t="shared" si="6"/>
        <v>18.899999999999999</v>
      </c>
      <c r="K56" s="69">
        <f t="shared" si="6"/>
        <v>16.399999999999999</v>
      </c>
      <c r="L56" s="72">
        <f t="shared" si="6"/>
        <v>12.3</v>
      </c>
      <c r="M56" s="73">
        <f t="shared" si="6"/>
        <v>7.7</v>
      </c>
      <c r="N56" s="66">
        <f t="shared" si="6"/>
        <v>3.9000000000000004</v>
      </c>
      <c r="O56" s="100" t="s">
        <v>119</v>
      </c>
    </row>
    <row r="57" spans="1:15" x14ac:dyDescent="0.25">
      <c r="A57" s="2" t="s">
        <v>120</v>
      </c>
      <c r="B57" s="18">
        <v>10.1</v>
      </c>
      <c r="C57" s="17">
        <v>3.4</v>
      </c>
      <c r="D57" s="19">
        <v>4</v>
      </c>
      <c r="E57" s="20">
        <v>6.5</v>
      </c>
      <c r="F57" s="21">
        <v>8.8000000000000007</v>
      </c>
      <c r="G57" s="22">
        <v>12.4</v>
      </c>
      <c r="H57" s="23">
        <v>14.9</v>
      </c>
      <c r="I57" s="24">
        <v>16.899999999999999</v>
      </c>
      <c r="J57" s="25">
        <v>17</v>
      </c>
      <c r="K57" s="23">
        <v>14.9</v>
      </c>
      <c r="L57" s="26">
        <v>11.3</v>
      </c>
      <c r="M57" s="27">
        <v>6.9</v>
      </c>
      <c r="N57" s="20">
        <v>4.4000000000000004</v>
      </c>
      <c r="O57" s="2" t="s">
        <v>120</v>
      </c>
    </row>
    <row r="58" spans="1:15" x14ac:dyDescent="0.25">
      <c r="A58" s="30" t="s">
        <v>21</v>
      </c>
      <c r="B58" s="18">
        <f t="shared" ref="B58:N58" si="7">B56-B57</f>
        <v>0.83999999999999986</v>
      </c>
      <c r="C58" s="17">
        <f t="shared" si="7"/>
        <v>1.8000000000000003</v>
      </c>
      <c r="D58" s="19">
        <f t="shared" si="7"/>
        <v>1.3499999999999996</v>
      </c>
      <c r="E58" s="20">
        <f t="shared" si="7"/>
        <v>0.20000000000000018</v>
      </c>
      <c r="F58" s="21">
        <f t="shared" si="7"/>
        <v>1.3499999999999996</v>
      </c>
      <c r="G58" s="22">
        <f t="shared" si="7"/>
        <v>-0.40000000000000036</v>
      </c>
      <c r="H58" s="23">
        <f t="shared" si="7"/>
        <v>0.90000000000000036</v>
      </c>
      <c r="I58" s="24">
        <f t="shared" si="7"/>
        <v>5.0000000000000711E-2</v>
      </c>
      <c r="J58" s="25">
        <f t="shared" si="7"/>
        <v>1.8999999999999986</v>
      </c>
      <c r="K58" s="23">
        <f t="shared" si="7"/>
        <v>1.4999999999999982</v>
      </c>
      <c r="L58" s="26">
        <f t="shared" si="7"/>
        <v>1</v>
      </c>
      <c r="M58" s="27">
        <f t="shared" si="7"/>
        <v>0.79999999999999982</v>
      </c>
      <c r="N58" s="20">
        <f t="shared" si="7"/>
        <v>-0.5</v>
      </c>
      <c r="O58" s="30" t="s">
        <v>21</v>
      </c>
    </row>
    <row r="59" spans="1:15" x14ac:dyDescent="0.25">
      <c r="A59" s="30" t="s">
        <v>117</v>
      </c>
      <c r="B59" s="16"/>
      <c r="C59" s="17">
        <v>-3.1</v>
      </c>
      <c r="D59" s="19">
        <v>-3.6</v>
      </c>
      <c r="E59" s="20">
        <v>3.4</v>
      </c>
      <c r="F59" s="21">
        <v>6.3</v>
      </c>
      <c r="G59" s="22">
        <v>9.6999999999999993</v>
      </c>
      <c r="H59" s="23">
        <v>12.5</v>
      </c>
      <c r="I59" s="24">
        <v>14.9</v>
      </c>
      <c r="J59" s="25">
        <v>14.9</v>
      </c>
      <c r="K59" s="23">
        <v>11.9</v>
      </c>
      <c r="L59" s="26">
        <v>7.6</v>
      </c>
      <c r="M59" s="27">
        <v>3.7</v>
      </c>
      <c r="N59" s="20">
        <v>0</v>
      </c>
      <c r="O59" s="30" t="s">
        <v>117</v>
      </c>
    </row>
    <row r="60" spans="1:15" x14ac:dyDescent="0.25">
      <c r="A60" s="30" t="s">
        <v>86</v>
      </c>
      <c r="B60" s="16"/>
      <c r="C60" s="17">
        <v>1963</v>
      </c>
      <c r="D60" s="19">
        <v>1956</v>
      </c>
      <c r="E60" s="20">
        <v>1955</v>
      </c>
      <c r="F60" s="21">
        <v>1986</v>
      </c>
      <c r="G60" s="22">
        <v>1984</v>
      </c>
      <c r="H60" s="23">
        <v>1972</v>
      </c>
      <c r="I60" s="24" t="s">
        <v>99</v>
      </c>
      <c r="J60" s="25">
        <v>1956</v>
      </c>
      <c r="K60" s="23">
        <v>1986</v>
      </c>
      <c r="L60" s="26">
        <v>1974</v>
      </c>
      <c r="M60" s="27">
        <v>1993</v>
      </c>
      <c r="N60" s="20">
        <v>1993</v>
      </c>
      <c r="O60" s="30" t="s">
        <v>86</v>
      </c>
    </row>
    <row r="61" spans="1:15" x14ac:dyDescent="0.25">
      <c r="A61" s="30" t="s">
        <v>118</v>
      </c>
      <c r="B61" s="16"/>
      <c r="C61" s="17">
        <v>7.3</v>
      </c>
      <c r="D61" s="19">
        <v>8.6</v>
      </c>
      <c r="E61" s="20">
        <v>9.9</v>
      </c>
      <c r="F61" s="21">
        <v>11.8</v>
      </c>
      <c r="G61" s="22">
        <v>15.1</v>
      </c>
      <c r="H61" s="23">
        <v>17.8</v>
      </c>
      <c r="I61" s="24">
        <v>20.100000000000001</v>
      </c>
      <c r="J61" s="25">
        <v>21.1</v>
      </c>
      <c r="K61" s="23">
        <v>18.600000000000001</v>
      </c>
      <c r="L61" s="26">
        <v>15</v>
      </c>
      <c r="M61" s="27">
        <v>11.2</v>
      </c>
      <c r="N61" s="20">
        <v>8</v>
      </c>
      <c r="O61" s="30" t="s">
        <v>118</v>
      </c>
    </row>
    <row r="62" spans="1:15" x14ac:dyDescent="0.25">
      <c r="A62" s="88" t="s">
        <v>86</v>
      </c>
      <c r="B62" s="101"/>
      <c r="C62" s="90">
        <v>1975</v>
      </c>
      <c r="D62" s="91">
        <v>1990</v>
      </c>
      <c r="E62" s="92" t="s">
        <v>99</v>
      </c>
      <c r="F62" s="93">
        <v>1961</v>
      </c>
      <c r="G62" s="94">
        <v>1947</v>
      </c>
      <c r="H62" s="95">
        <v>1976</v>
      </c>
      <c r="I62" s="96">
        <v>1983</v>
      </c>
      <c r="J62" s="97">
        <v>1947</v>
      </c>
      <c r="K62" s="95">
        <v>1949</v>
      </c>
      <c r="L62" s="98">
        <v>2001</v>
      </c>
      <c r="M62" s="99">
        <v>1994</v>
      </c>
      <c r="N62" s="92">
        <v>1974</v>
      </c>
      <c r="O62" s="88" t="s">
        <v>86</v>
      </c>
    </row>
    <row r="63" spans="1:15" x14ac:dyDescent="0.25">
      <c r="A63" s="15" t="s">
        <v>121</v>
      </c>
      <c r="B63" s="16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 t="s">
        <v>121</v>
      </c>
    </row>
    <row r="64" spans="1:15" x14ac:dyDescent="0.25">
      <c r="A64" s="3" t="s">
        <v>122</v>
      </c>
      <c r="B64" s="4">
        <f>SUM(C64:N64)</f>
        <v>55</v>
      </c>
      <c r="C64" s="5">
        <v>10</v>
      </c>
      <c r="D64" s="6">
        <v>12</v>
      </c>
      <c r="E64" s="7">
        <v>13</v>
      </c>
      <c r="F64" s="8">
        <v>3</v>
      </c>
      <c r="G64" s="9">
        <v>0</v>
      </c>
      <c r="H64" s="10">
        <v>0</v>
      </c>
      <c r="I64" s="11">
        <v>0</v>
      </c>
      <c r="J64" s="12">
        <v>0</v>
      </c>
      <c r="K64" s="10">
        <v>0</v>
      </c>
      <c r="L64" s="13">
        <v>0</v>
      </c>
      <c r="M64" s="14">
        <v>5</v>
      </c>
      <c r="N64" s="7">
        <v>12</v>
      </c>
      <c r="O64" s="3" t="s">
        <v>122</v>
      </c>
    </row>
    <row r="65" spans="1:15" x14ac:dyDescent="0.25">
      <c r="A65" s="2" t="s">
        <v>123</v>
      </c>
      <c r="B65" s="18">
        <f>SUM(C65:N65)</f>
        <v>51.639999999999986</v>
      </c>
      <c r="C65" s="17">
        <v>12</v>
      </c>
      <c r="D65" s="19">
        <v>11</v>
      </c>
      <c r="E65" s="20">
        <v>5.33</v>
      </c>
      <c r="F65" s="21">
        <v>5.33</v>
      </c>
      <c r="G65" s="22">
        <v>0</v>
      </c>
      <c r="H65" s="23">
        <v>0</v>
      </c>
      <c r="I65" s="24">
        <v>0</v>
      </c>
      <c r="J65" s="25">
        <v>0</v>
      </c>
      <c r="K65" s="23">
        <v>0</v>
      </c>
      <c r="L65" s="26">
        <v>2.66</v>
      </c>
      <c r="M65" s="27">
        <v>2.66</v>
      </c>
      <c r="N65" s="20">
        <v>12.66</v>
      </c>
      <c r="O65" s="2" t="s">
        <v>123</v>
      </c>
    </row>
    <row r="66" spans="1:15" x14ac:dyDescent="0.25">
      <c r="A66" s="2" t="s">
        <v>124</v>
      </c>
      <c r="B66" s="18">
        <v>69</v>
      </c>
      <c r="C66" s="17">
        <v>14</v>
      </c>
      <c r="D66" s="19">
        <v>18</v>
      </c>
      <c r="E66" s="20">
        <v>13</v>
      </c>
      <c r="F66" s="21">
        <v>9</v>
      </c>
      <c r="G66" s="22">
        <v>0</v>
      </c>
      <c r="H66" s="23">
        <v>0</v>
      </c>
      <c r="I66" s="24">
        <v>0</v>
      </c>
      <c r="J66" s="25">
        <v>0</v>
      </c>
      <c r="K66" s="23">
        <v>0</v>
      </c>
      <c r="L66" s="26">
        <v>7</v>
      </c>
      <c r="M66" s="27">
        <v>6</v>
      </c>
      <c r="N66" s="20">
        <v>19</v>
      </c>
      <c r="O66" s="2" t="s">
        <v>124</v>
      </c>
    </row>
    <row r="67" spans="1:15" x14ac:dyDescent="0.25">
      <c r="A67" s="2" t="s">
        <v>86</v>
      </c>
      <c r="B67" s="18">
        <v>2003</v>
      </c>
      <c r="C67" s="17">
        <v>2003</v>
      </c>
      <c r="D67" s="19">
        <v>2003</v>
      </c>
      <c r="E67" s="20">
        <v>2004</v>
      </c>
      <c r="F67" s="21">
        <v>2003</v>
      </c>
      <c r="G67" s="22"/>
      <c r="H67" s="23"/>
      <c r="I67" s="24"/>
      <c r="J67" s="25"/>
      <c r="K67" s="23"/>
      <c r="L67" s="26">
        <v>2003</v>
      </c>
      <c r="M67" s="27">
        <v>2001</v>
      </c>
      <c r="N67" s="20">
        <v>2001</v>
      </c>
      <c r="O67" s="2" t="s">
        <v>86</v>
      </c>
    </row>
    <row r="68" spans="1:15" x14ac:dyDescent="0.25">
      <c r="A68" s="2" t="s">
        <v>125</v>
      </c>
      <c r="B68" s="18">
        <v>34</v>
      </c>
      <c r="C68" s="17">
        <v>10</v>
      </c>
      <c r="D68" s="19">
        <v>6</v>
      </c>
      <c r="E68" s="20">
        <v>2</v>
      </c>
      <c r="F68" s="21">
        <v>2</v>
      </c>
      <c r="G68" s="22">
        <v>0</v>
      </c>
      <c r="H68" s="23">
        <v>0</v>
      </c>
      <c r="I68" s="24">
        <v>0</v>
      </c>
      <c r="J68" s="25">
        <v>0</v>
      </c>
      <c r="K68" s="23">
        <v>0</v>
      </c>
      <c r="L68" s="26">
        <v>0</v>
      </c>
      <c r="M68" s="27">
        <v>0</v>
      </c>
      <c r="N68" s="20">
        <v>7</v>
      </c>
      <c r="O68" s="2" t="s">
        <v>125</v>
      </c>
    </row>
    <row r="69" spans="1:15" x14ac:dyDescent="0.25">
      <c r="A69" s="2" t="s">
        <v>126</v>
      </c>
      <c r="B69" s="18">
        <v>2002</v>
      </c>
      <c r="C69" s="17">
        <v>2004</v>
      </c>
      <c r="D69" s="19">
        <v>2002</v>
      </c>
      <c r="E69" s="20">
        <v>2001</v>
      </c>
      <c r="F69" s="21">
        <v>2002</v>
      </c>
      <c r="G69" s="22"/>
      <c r="H69" s="23"/>
      <c r="I69" s="24"/>
      <c r="J69" s="25"/>
      <c r="K69" s="23"/>
      <c r="L69" s="26">
        <v>2004</v>
      </c>
      <c r="M69" s="27">
        <v>2002</v>
      </c>
      <c r="N69" s="20">
        <v>2002</v>
      </c>
      <c r="O69" s="2" t="s">
        <v>126</v>
      </c>
    </row>
    <row r="70" spans="1:15" x14ac:dyDescent="0.25">
      <c r="A70" s="2" t="s">
        <v>127</v>
      </c>
      <c r="B70" s="102">
        <v>38303</v>
      </c>
      <c r="C70" s="17"/>
      <c r="D70" s="19"/>
      <c r="E70" s="20"/>
      <c r="F70" s="21"/>
      <c r="G70" s="22"/>
      <c r="H70" s="23"/>
      <c r="I70" s="24"/>
      <c r="J70" s="25"/>
      <c r="K70" s="23"/>
      <c r="L70" s="26"/>
      <c r="M70" s="27"/>
      <c r="N70" s="20"/>
      <c r="O70" s="2"/>
    </row>
    <row r="71" spans="1:15" x14ac:dyDescent="0.25">
      <c r="A71" s="2" t="s">
        <v>128</v>
      </c>
      <c r="B71" s="39">
        <v>37913</v>
      </c>
      <c r="C71" s="17"/>
      <c r="D71" s="19"/>
      <c r="E71" s="20"/>
      <c r="F71" s="21"/>
      <c r="G71" s="22"/>
      <c r="H71" s="23"/>
      <c r="I71" s="24"/>
      <c r="J71" s="25"/>
      <c r="K71" s="23"/>
      <c r="L71" s="26"/>
      <c r="M71" s="27"/>
      <c r="N71" s="20"/>
      <c r="O71" s="2"/>
    </row>
    <row r="72" spans="1:15" x14ac:dyDescent="0.25">
      <c r="A72" s="2" t="s">
        <v>129</v>
      </c>
      <c r="B72" s="39">
        <v>37210</v>
      </c>
      <c r="C72" s="17"/>
      <c r="D72" s="19"/>
      <c r="E72" s="20"/>
      <c r="F72" s="21"/>
      <c r="G72" s="22"/>
      <c r="H72" s="23"/>
      <c r="I72" s="24"/>
      <c r="J72" s="25"/>
      <c r="K72" s="23"/>
      <c r="L72" s="26"/>
      <c r="M72" s="27"/>
      <c r="N72" s="20"/>
      <c r="O72" s="2"/>
    </row>
    <row r="73" spans="1:15" x14ac:dyDescent="0.25">
      <c r="A73" s="2" t="s">
        <v>130</v>
      </c>
      <c r="B73" s="102">
        <v>38089</v>
      </c>
      <c r="C73" s="17"/>
      <c r="D73" s="19"/>
      <c r="E73" s="20"/>
      <c r="F73" s="21"/>
      <c r="G73" s="22"/>
      <c r="H73" s="23"/>
      <c r="I73" s="24"/>
      <c r="J73" s="25"/>
      <c r="K73" s="23"/>
      <c r="L73" s="26"/>
      <c r="M73" s="27"/>
      <c r="N73" s="20"/>
      <c r="O73" s="2"/>
    </row>
    <row r="74" spans="1:15" x14ac:dyDescent="0.25">
      <c r="A74" s="2" t="s">
        <v>131</v>
      </c>
      <c r="B74" s="39">
        <v>38089</v>
      </c>
      <c r="C74" s="17"/>
      <c r="D74" s="19"/>
      <c r="E74" s="20"/>
      <c r="F74" s="21"/>
      <c r="G74" s="22"/>
      <c r="H74" s="23"/>
      <c r="I74" s="24"/>
      <c r="J74" s="25"/>
      <c r="K74" s="23"/>
      <c r="L74" s="26"/>
      <c r="M74" s="27"/>
      <c r="N74" s="20"/>
      <c r="O74" s="2"/>
    </row>
    <row r="75" spans="1:15" ht="15.75" thickBot="1" x14ac:dyDescent="0.3">
      <c r="A75" s="103" t="s">
        <v>132</v>
      </c>
      <c r="B75" s="104">
        <v>37004</v>
      </c>
      <c r="C75" s="105"/>
      <c r="D75" s="106"/>
      <c r="E75" s="107"/>
      <c r="F75" s="108"/>
      <c r="G75" s="109"/>
      <c r="H75" s="110"/>
      <c r="I75" s="111"/>
      <c r="J75" s="112"/>
      <c r="K75" s="110"/>
      <c r="L75" s="113"/>
      <c r="M75" s="114"/>
      <c r="N75" s="107"/>
      <c r="O75" s="103"/>
    </row>
    <row r="76" spans="1:15" ht="15.75" thickTop="1" x14ac:dyDescent="0.25">
      <c r="A76" s="62" t="s">
        <v>133</v>
      </c>
      <c r="B76" s="63">
        <f>SUM(C76:N76)</f>
        <v>40</v>
      </c>
      <c r="C76" s="64">
        <v>6</v>
      </c>
      <c r="D76" s="65">
        <v>11</v>
      </c>
      <c r="E76" s="66">
        <v>8</v>
      </c>
      <c r="F76" s="67">
        <v>1</v>
      </c>
      <c r="G76" s="68">
        <v>0</v>
      </c>
      <c r="H76" s="69">
        <v>0</v>
      </c>
      <c r="I76" s="70">
        <v>0</v>
      </c>
      <c r="J76" s="71">
        <v>0</v>
      </c>
      <c r="K76" s="69">
        <v>0</v>
      </c>
      <c r="L76" s="72">
        <v>0</v>
      </c>
      <c r="M76" s="73">
        <v>3</v>
      </c>
      <c r="N76" s="66">
        <v>11</v>
      </c>
      <c r="O76" s="62" t="s">
        <v>133</v>
      </c>
    </row>
    <row r="77" spans="1:15" x14ac:dyDescent="0.25">
      <c r="A77" s="115" t="s">
        <v>134</v>
      </c>
      <c r="B77" s="116">
        <f>SUM(C77:N77)</f>
        <v>49</v>
      </c>
      <c r="C77" s="117">
        <v>12</v>
      </c>
      <c r="D77" s="118">
        <v>11</v>
      </c>
      <c r="E77" s="119">
        <v>7</v>
      </c>
      <c r="F77" s="120">
        <v>3</v>
      </c>
      <c r="G77" s="121">
        <v>0</v>
      </c>
      <c r="H77" s="122">
        <v>0</v>
      </c>
      <c r="I77" s="123">
        <v>0</v>
      </c>
      <c r="J77" s="124">
        <v>0</v>
      </c>
      <c r="K77" s="122">
        <v>0</v>
      </c>
      <c r="L77" s="125">
        <v>1</v>
      </c>
      <c r="M77" s="126">
        <v>5</v>
      </c>
      <c r="N77" s="119">
        <v>10</v>
      </c>
      <c r="O77" s="115" t="s">
        <v>134</v>
      </c>
    </row>
    <row r="78" spans="1:15" x14ac:dyDescent="0.25">
      <c r="A78" s="2" t="s">
        <v>124</v>
      </c>
      <c r="B78" s="127"/>
      <c r="C78" s="17">
        <v>28</v>
      </c>
      <c r="D78" s="19">
        <v>27</v>
      </c>
      <c r="E78" s="20">
        <v>23</v>
      </c>
      <c r="F78" s="21">
        <v>9</v>
      </c>
      <c r="G78" s="22">
        <v>2</v>
      </c>
      <c r="H78" s="23">
        <v>0</v>
      </c>
      <c r="I78" s="24">
        <v>0</v>
      </c>
      <c r="J78" s="25">
        <v>0</v>
      </c>
      <c r="K78" s="23">
        <v>0</v>
      </c>
      <c r="L78" s="26">
        <v>5</v>
      </c>
      <c r="M78" s="27">
        <v>15</v>
      </c>
      <c r="N78" s="20">
        <v>23</v>
      </c>
      <c r="O78" s="2" t="s">
        <v>124</v>
      </c>
    </row>
    <row r="79" spans="1:15" x14ac:dyDescent="0.25">
      <c r="A79" s="2" t="s">
        <v>86</v>
      </c>
      <c r="B79" s="127"/>
      <c r="C79" s="17" t="s">
        <v>99</v>
      </c>
      <c r="D79" s="19">
        <v>1956</v>
      </c>
      <c r="E79" s="20">
        <v>1955</v>
      </c>
      <c r="F79" s="21">
        <v>1956</v>
      </c>
      <c r="G79" s="22">
        <v>1962</v>
      </c>
      <c r="H79" s="23"/>
      <c r="I79" s="24"/>
      <c r="J79" s="25"/>
      <c r="K79" s="23"/>
      <c r="L79" s="26">
        <v>1997</v>
      </c>
      <c r="M79" s="27">
        <v>1985</v>
      </c>
      <c r="N79" s="20">
        <v>1963</v>
      </c>
      <c r="O79" s="2" t="s">
        <v>86</v>
      </c>
    </row>
    <row r="80" spans="1:15" x14ac:dyDescent="0.25">
      <c r="A80" s="2" t="s">
        <v>125</v>
      </c>
      <c r="B80" s="127"/>
      <c r="C80" s="17">
        <v>0</v>
      </c>
      <c r="D80" s="19">
        <v>0</v>
      </c>
      <c r="E80" s="20">
        <v>0</v>
      </c>
      <c r="F80" s="21">
        <v>0</v>
      </c>
      <c r="G80" s="22">
        <v>0</v>
      </c>
      <c r="H80" s="23">
        <v>0</v>
      </c>
      <c r="I80" s="24">
        <v>0</v>
      </c>
      <c r="J80" s="25">
        <v>0</v>
      </c>
      <c r="K80" s="23">
        <v>0</v>
      </c>
      <c r="L80" s="26">
        <v>0</v>
      </c>
      <c r="M80" s="27">
        <v>0</v>
      </c>
      <c r="N80" s="20">
        <v>0</v>
      </c>
      <c r="O80" s="2" t="s">
        <v>125</v>
      </c>
    </row>
    <row r="81" spans="1:15" x14ac:dyDescent="0.25">
      <c r="A81" s="128" t="s">
        <v>126</v>
      </c>
      <c r="B81" s="127"/>
      <c r="C81" s="90" t="s">
        <v>99</v>
      </c>
      <c r="D81" s="91" t="s">
        <v>99</v>
      </c>
      <c r="E81" s="92" t="s">
        <v>99</v>
      </c>
      <c r="F81" s="93" t="s">
        <v>99</v>
      </c>
      <c r="G81" s="94">
        <v>2002</v>
      </c>
      <c r="H81" s="95"/>
      <c r="I81" s="96"/>
      <c r="J81" s="97"/>
      <c r="K81" s="95"/>
      <c r="L81" s="98">
        <v>2004</v>
      </c>
      <c r="M81" s="99" t="s">
        <v>99</v>
      </c>
      <c r="N81" s="92" t="s">
        <v>99</v>
      </c>
      <c r="O81" s="128" t="s">
        <v>126</v>
      </c>
    </row>
    <row r="82" spans="1:15" x14ac:dyDescent="0.25">
      <c r="A82" s="15" t="s">
        <v>135</v>
      </c>
      <c r="B82" s="16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 t="s">
        <v>135</v>
      </c>
    </row>
    <row r="83" spans="1:15" x14ac:dyDescent="0.25">
      <c r="A83" s="3" t="s">
        <v>136</v>
      </c>
      <c r="B83" s="4">
        <f>SUM(C83:N83)</f>
        <v>5</v>
      </c>
      <c r="C83" s="5">
        <v>2</v>
      </c>
      <c r="D83" s="6">
        <v>1</v>
      </c>
      <c r="E83" s="7">
        <v>0</v>
      </c>
      <c r="F83" s="8">
        <v>0</v>
      </c>
      <c r="G83" s="9">
        <v>0</v>
      </c>
      <c r="H83" s="10">
        <v>0</v>
      </c>
      <c r="I83" s="11">
        <v>0</v>
      </c>
      <c r="J83" s="12">
        <v>0</v>
      </c>
      <c r="K83" s="10">
        <v>0</v>
      </c>
      <c r="L83" s="13">
        <v>0</v>
      </c>
      <c r="M83" s="14">
        <v>0</v>
      </c>
      <c r="N83" s="7">
        <v>2</v>
      </c>
      <c r="O83" s="3" t="s">
        <v>136</v>
      </c>
    </row>
    <row r="84" spans="1:15" x14ac:dyDescent="0.25">
      <c r="A84" s="2" t="s">
        <v>137</v>
      </c>
      <c r="B84" s="18">
        <f>SUM(C84:N84)</f>
        <v>5.98</v>
      </c>
      <c r="C84" s="17">
        <v>3</v>
      </c>
      <c r="D84" s="19">
        <v>1.33</v>
      </c>
      <c r="E84" s="20">
        <v>0</v>
      </c>
      <c r="F84" s="21">
        <v>0.33</v>
      </c>
      <c r="G84" s="22">
        <v>0</v>
      </c>
      <c r="H84" s="23">
        <v>0</v>
      </c>
      <c r="I84" s="24">
        <v>0</v>
      </c>
      <c r="J84" s="25">
        <v>0</v>
      </c>
      <c r="K84" s="23">
        <v>0</v>
      </c>
      <c r="L84" s="26">
        <v>0.66</v>
      </c>
      <c r="M84" s="27">
        <v>0</v>
      </c>
      <c r="N84" s="20">
        <v>0.66</v>
      </c>
      <c r="O84" s="2" t="s">
        <v>137</v>
      </c>
    </row>
    <row r="85" spans="1:15" x14ac:dyDescent="0.25">
      <c r="A85" s="2" t="s">
        <v>138</v>
      </c>
      <c r="B85" s="18">
        <v>13</v>
      </c>
      <c r="C85" s="17">
        <v>6</v>
      </c>
      <c r="D85" s="19">
        <v>3</v>
      </c>
      <c r="E85" s="20">
        <v>0</v>
      </c>
      <c r="F85" s="21">
        <v>1</v>
      </c>
      <c r="G85" s="22">
        <v>0</v>
      </c>
      <c r="H85" s="23">
        <v>0</v>
      </c>
      <c r="I85" s="24">
        <v>0</v>
      </c>
      <c r="J85" s="25">
        <v>0</v>
      </c>
      <c r="K85" s="23">
        <v>0</v>
      </c>
      <c r="L85" s="26">
        <v>2</v>
      </c>
      <c r="M85" s="27">
        <v>0</v>
      </c>
      <c r="N85" s="20">
        <v>2</v>
      </c>
      <c r="O85" s="2" t="s">
        <v>138</v>
      </c>
    </row>
    <row r="86" spans="1:15" x14ac:dyDescent="0.25">
      <c r="A86" s="2" t="s">
        <v>86</v>
      </c>
      <c r="B86" s="18">
        <v>2003</v>
      </c>
      <c r="C86" s="17">
        <v>2003</v>
      </c>
      <c r="D86" s="19">
        <v>2003</v>
      </c>
      <c r="E86" s="20">
        <v>2004</v>
      </c>
      <c r="F86" s="21">
        <v>2003</v>
      </c>
      <c r="G86" s="22"/>
      <c r="H86" s="23"/>
      <c r="I86" s="24"/>
      <c r="J86" s="25"/>
      <c r="K86" s="23"/>
      <c r="L86" s="26">
        <v>2003</v>
      </c>
      <c r="M86" s="27">
        <v>2003</v>
      </c>
      <c r="N86" s="20">
        <v>2004</v>
      </c>
      <c r="O86" s="2" t="s">
        <v>86</v>
      </c>
    </row>
    <row r="87" spans="1:15" x14ac:dyDescent="0.25">
      <c r="A87" s="2" t="s">
        <v>139</v>
      </c>
      <c r="B87" s="18">
        <v>2</v>
      </c>
      <c r="C87" s="17">
        <v>1</v>
      </c>
      <c r="D87" s="19">
        <v>0</v>
      </c>
      <c r="E87" s="20">
        <v>0</v>
      </c>
      <c r="F87" s="21">
        <v>0</v>
      </c>
      <c r="G87" s="22">
        <v>0</v>
      </c>
      <c r="H87" s="23">
        <v>0</v>
      </c>
      <c r="I87" s="24">
        <v>0</v>
      </c>
      <c r="J87" s="25">
        <v>0</v>
      </c>
      <c r="K87" s="23">
        <v>0</v>
      </c>
      <c r="L87" s="26">
        <v>0</v>
      </c>
      <c r="M87" s="27">
        <v>0</v>
      </c>
      <c r="N87" s="20">
        <v>0</v>
      </c>
      <c r="O87" s="2" t="s">
        <v>139</v>
      </c>
    </row>
    <row r="88" spans="1:15" ht="15.75" thickBot="1" x14ac:dyDescent="0.3">
      <c r="A88" s="128" t="s">
        <v>126</v>
      </c>
      <c r="B88" s="89">
        <v>2002</v>
      </c>
      <c r="C88" s="90">
        <v>2001</v>
      </c>
      <c r="D88" s="91">
        <v>2002</v>
      </c>
      <c r="E88" s="92">
        <v>2004</v>
      </c>
      <c r="F88" s="93">
        <v>2004</v>
      </c>
      <c r="G88" s="94"/>
      <c r="H88" s="95"/>
      <c r="I88" s="96"/>
      <c r="J88" s="97"/>
      <c r="K88" s="95"/>
      <c r="L88" s="98">
        <v>2004</v>
      </c>
      <c r="M88" s="99">
        <v>2003</v>
      </c>
      <c r="N88" s="92">
        <v>2002</v>
      </c>
      <c r="O88" s="128" t="s">
        <v>126</v>
      </c>
    </row>
    <row r="89" spans="1:15" ht="15.75" thickTop="1" x14ac:dyDescent="0.25">
      <c r="A89" s="129" t="s">
        <v>140</v>
      </c>
      <c r="B89" s="130">
        <f>SUM(C89:N89)</f>
        <v>7</v>
      </c>
      <c r="C89" s="215">
        <v>3</v>
      </c>
      <c r="D89" s="216">
        <v>2</v>
      </c>
      <c r="E89" s="217">
        <v>0</v>
      </c>
      <c r="F89" s="218">
        <v>0</v>
      </c>
      <c r="G89" s="135">
        <v>0</v>
      </c>
      <c r="H89" s="136">
        <v>0</v>
      </c>
      <c r="I89" s="137">
        <v>0</v>
      </c>
      <c r="J89" s="138">
        <v>0</v>
      </c>
      <c r="K89" s="136">
        <v>0</v>
      </c>
      <c r="L89" s="139">
        <v>0</v>
      </c>
      <c r="M89" s="140">
        <v>0</v>
      </c>
      <c r="N89" s="133">
        <v>2</v>
      </c>
      <c r="O89" s="129" t="s">
        <v>140</v>
      </c>
    </row>
    <row r="90" spans="1:15" x14ac:dyDescent="0.25">
      <c r="A90" s="15" t="s">
        <v>141</v>
      </c>
      <c r="B90" s="16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 t="s">
        <v>141</v>
      </c>
    </row>
    <row r="91" spans="1:15" x14ac:dyDescent="0.25">
      <c r="A91" s="3" t="s">
        <v>142</v>
      </c>
      <c r="B91" s="4">
        <f>SUM(C91:N91)</f>
        <v>0</v>
      </c>
      <c r="C91" s="5">
        <v>0</v>
      </c>
      <c r="D91" s="6">
        <v>0</v>
      </c>
      <c r="E91" s="7">
        <v>0</v>
      </c>
      <c r="F91" s="8">
        <v>0</v>
      </c>
      <c r="G91" s="9">
        <v>0</v>
      </c>
      <c r="H91" s="10">
        <v>0</v>
      </c>
      <c r="I91" s="11">
        <v>0</v>
      </c>
      <c r="J91" s="12">
        <v>0</v>
      </c>
      <c r="K91" s="10">
        <v>0</v>
      </c>
      <c r="L91" s="13">
        <v>0</v>
      </c>
      <c r="M91" s="14">
        <v>0</v>
      </c>
      <c r="N91" s="7">
        <v>0</v>
      </c>
      <c r="O91" s="3" t="s">
        <v>142</v>
      </c>
    </row>
    <row r="92" spans="1:15" x14ac:dyDescent="0.25">
      <c r="A92" s="2" t="s">
        <v>143</v>
      </c>
      <c r="B92" s="18">
        <f>SUM(C92:N92)</f>
        <v>0</v>
      </c>
      <c r="C92" s="17">
        <v>0</v>
      </c>
      <c r="D92" s="19">
        <v>0</v>
      </c>
      <c r="E92" s="20">
        <v>0</v>
      </c>
      <c r="F92" s="21">
        <v>0</v>
      </c>
      <c r="G92" s="22">
        <v>0</v>
      </c>
      <c r="H92" s="23">
        <v>0</v>
      </c>
      <c r="I92" s="24">
        <v>0</v>
      </c>
      <c r="J92" s="25">
        <v>0</v>
      </c>
      <c r="K92" s="23">
        <v>0</v>
      </c>
      <c r="L92" s="26">
        <v>0</v>
      </c>
      <c r="M92" s="27">
        <v>0</v>
      </c>
      <c r="N92" s="20">
        <v>0</v>
      </c>
      <c r="O92" s="2" t="s">
        <v>143</v>
      </c>
    </row>
    <row r="93" spans="1:15" x14ac:dyDescent="0.25">
      <c r="A93" s="2" t="s">
        <v>144</v>
      </c>
      <c r="B93" s="18">
        <v>0</v>
      </c>
      <c r="C93" s="17">
        <v>0</v>
      </c>
      <c r="D93" s="19">
        <v>0</v>
      </c>
      <c r="E93" s="20">
        <v>0</v>
      </c>
      <c r="F93" s="21">
        <v>0</v>
      </c>
      <c r="G93" s="22">
        <v>0</v>
      </c>
      <c r="H93" s="23">
        <v>0</v>
      </c>
      <c r="I93" s="24">
        <v>0</v>
      </c>
      <c r="J93" s="25">
        <v>0</v>
      </c>
      <c r="K93" s="23">
        <v>0</v>
      </c>
      <c r="L93" s="26">
        <v>0</v>
      </c>
      <c r="M93" s="27">
        <v>0</v>
      </c>
      <c r="N93" s="20">
        <v>0</v>
      </c>
      <c r="O93" s="2" t="s">
        <v>144</v>
      </c>
    </row>
    <row r="94" spans="1:15" x14ac:dyDescent="0.25">
      <c r="A94" s="2" t="s">
        <v>86</v>
      </c>
      <c r="B94" s="18"/>
      <c r="C94" s="17"/>
      <c r="D94" s="19"/>
      <c r="E94" s="20"/>
      <c r="F94" s="21"/>
      <c r="G94" s="22"/>
      <c r="H94" s="23"/>
      <c r="I94" s="24"/>
      <c r="J94" s="25"/>
      <c r="K94" s="23"/>
      <c r="L94" s="26"/>
      <c r="M94" s="27"/>
      <c r="N94" s="20"/>
      <c r="O94" s="2" t="s">
        <v>86</v>
      </c>
    </row>
    <row r="95" spans="1:15" x14ac:dyDescent="0.25">
      <c r="A95" s="2" t="s">
        <v>145</v>
      </c>
      <c r="B95" s="18">
        <v>0</v>
      </c>
      <c r="C95" s="17">
        <v>0</v>
      </c>
      <c r="D95" s="19">
        <v>0</v>
      </c>
      <c r="E95" s="20">
        <v>0</v>
      </c>
      <c r="F95" s="21">
        <v>0</v>
      </c>
      <c r="G95" s="22">
        <v>0</v>
      </c>
      <c r="H95" s="23">
        <v>0</v>
      </c>
      <c r="I95" s="24">
        <v>0</v>
      </c>
      <c r="J95" s="25">
        <v>0</v>
      </c>
      <c r="K95" s="23">
        <v>0</v>
      </c>
      <c r="L95" s="26">
        <v>0</v>
      </c>
      <c r="M95" s="27">
        <v>0</v>
      </c>
      <c r="N95" s="20">
        <v>0</v>
      </c>
      <c r="O95" s="2" t="s">
        <v>145</v>
      </c>
    </row>
    <row r="96" spans="1:15" ht="15.75" thickBot="1" x14ac:dyDescent="0.3">
      <c r="A96" s="128" t="s">
        <v>126</v>
      </c>
      <c r="B96" s="89"/>
      <c r="C96" s="90"/>
      <c r="D96" s="91"/>
      <c r="E96" s="92"/>
      <c r="F96" s="93"/>
      <c r="G96" s="94"/>
      <c r="H96" s="95"/>
      <c r="I96" s="96"/>
      <c r="J96" s="97"/>
      <c r="K96" s="95"/>
      <c r="L96" s="98"/>
      <c r="M96" s="99"/>
      <c r="N96" s="92"/>
      <c r="O96" s="128" t="s">
        <v>126</v>
      </c>
    </row>
    <row r="97" spans="1:15" ht="15.75" thickTop="1" x14ac:dyDescent="0.25">
      <c r="A97" s="129" t="s">
        <v>146</v>
      </c>
      <c r="B97" s="130">
        <f>SUM(C97:N97)</f>
        <v>1</v>
      </c>
      <c r="C97" s="131">
        <v>1</v>
      </c>
      <c r="D97" s="132">
        <v>0</v>
      </c>
      <c r="E97" s="133">
        <v>0</v>
      </c>
      <c r="F97" s="134">
        <v>0</v>
      </c>
      <c r="G97" s="135">
        <v>0</v>
      </c>
      <c r="H97" s="136">
        <v>0</v>
      </c>
      <c r="I97" s="137">
        <v>0</v>
      </c>
      <c r="J97" s="138">
        <v>0</v>
      </c>
      <c r="K97" s="136">
        <v>0</v>
      </c>
      <c r="L97" s="139">
        <v>0</v>
      </c>
      <c r="M97" s="140">
        <v>0</v>
      </c>
      <c r="N97" s="133">
        <v>0</v>
      </c>
      <c r="O97" s="129" t="s">
        <v>147</v>
      </c>
    </row>
    <row r="98" spans="1:15" x14ac:dyDescent="0.25">
      <c r="A98" s="15" t="s">
        <v>148</v>
      </c>
      <c r="B98" s="16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 t="s">
        <v>148</v>
      </c>
    </row>
    <row r="99" spans="1:15" x14ac:dyDescent="0.25">
      <c r="A99" s="3" t="s">
        <v>149</v>
      </c>
      <c r="B99" s="4">
        <f>SUM(C99:N99)</f>
        <v>2</v>
      </c>
      <c r="C99" s="5">
        <v>1</v>
      </c>
      <c r="D99" s="6">
        <v>0</v>
      </c>
      <c r="E99" s="7">
        <v>0</v>
      </c>
      <c r="F99" s="8">
        <v>0</v>
      </c>
      <c r="G99" s="9">
        <v>0</v>
      </c>
      <c r="H99" s="10">
        <v>0</v>
      </c>
      <c r="I99" s="11">
        <v>0</v>
      </c>
      <c r="J99" s="12">
        <v>0</v>
      </c>
      <c r="K99" s="10">
        <v>0</v>
      </c>
      <c r="L99" s="13">
        <v>0</v>
      </c>
      <c r="M99" s="14">
        <v>0</v>
      </c>
      <c r="N99" s="7">
        <v>1</v>
      </c>
      <c r="O99" s="3" t="s">
        <v>149</v>
      </c>
    </row>
    <row r="100" spans="1:15" x14ac:dyDescent="0.25">
      <c r="A100" s="2" t="s">
        <v>150</v>
      </c>
      <c r="B100" s="18">
        <f>SUM(C100:N100)</f>
        <v>1.6600000000000001</v>
      </c>
      <c r="C100" s="17">
        <v>1.33</v>
      </c>
      <c r="D100" s="19">
        <v>0</v>
      </c>
      <c r="E100" s="20">
        <v>0</v>
      </c>
      <c r="F100" s="21">
        <v>0</v>
      </c>
      <c r="G100" s="22">
        <v>0</v>
      </c>
      <c r="H100" s="23">
        <v>0</v>
      </c>
      <c r="I100" s="24">
        <v>0</v>
      </c>
      <c r="J100" s="25">
        <v>0</v>
      </c>
      <c r="K100" s="23">
        <v>0</v>
      </c>
      <c r="L100" s="26">
        <v>0</v>
      </c>
      <c r="M100" s="27">
        <v>0</v>
      </c>
      <c r="N100" s="20">
        <v>0.33</v>
      </c>
      <c r="O100" s="2" t="s">
        <v>150</v>
      </c>
    </row>
    <row r="101" spans="1:15" x14ac:dyDescent="0.25">
      <c r="A101" s="2" t="s">
        <v>151</v>
      </c>
      <c r="B101" s="18">
        <v>3</v>
      </c>
      <c r="C101" s="17">
        <v>3</v>
      </c>
      <c r="D101" s="19">
        <v>0</v>
      </c>
      <c r="E101" s="20">
        <v>0</v>
      </c>
      <c r="F101" s="21">
        <v>0</v>
      </c>
      <c r="G101" s="22">
        <v>0</v>
      </c>
      <c r="H101" s="23">
        <v>0</v>
      </c>
      <c r="I101" s="24">
        <v>0</v>
      </c>
      <c r="J101" s="25">
        <v>0</v>
      </c>
      <c r="K101" s="23">
        <v>0</v>
      </c>
      <c r="L101" s="26">
        <v>0</v>
      </c>
      <c r="M101" s="27">
        <v>0</v>
      </c>
      <c r="N101" s="20">
        <v>1</v>
      </c>
      <c r="O101" s="2" t="s">
        <v>151</v>
      </c>
    </row>
    <row r="102" spans="1:15" x14ac:dyDescent="0.25">
      <c r="A102" s="2" t="s">
        <v>126</v>
      </c>
      <c r="B102" s="18">
        <v>2003</v>
      </c>
      <c r="C102" s="17">
        <v>2003</v>
      </c>
      <c r="D102" s="19"/>
      <c r="E102" s="20"/>
      <c r="F102" s="21"/>
      <c r="G102" s="22"/>
      <c r="H102" s="23"/>
      <c r="I102" s="24"/>
      <c r="J102" s="25"/>
      <c r="K102" s="23"/>
      <c r="L102" s="26"/>
      <c r="M102" s="27"/>
      <c r="N102" s="20">
        <v>2004</v>
      </c>
      <c r="O102" s="2" t="s">
        <v>126</v>
      </c>
    </row>
    <row r="103" spans="1:15" x14ac:dyDescent="0.25">
      <c r="A103" s="2" t="s">
        <v>152</v>
      </c>
      <c r="B103" s="18">
        <v>1</v>
      </c>
      <c r="C103" s="17">
        <v>0</v>
      </c>
      <c r="D103" s="19">
        <v>0</v>
      </c>
      <c r="E103" s="20">
        <v>0</v>
      </c>
      <c r="F103" s="21">
        <v>0</v>
      </c>
      <c r="G103" s="22">
        <v>0</v>
      </c>
      <c r="H103" s="23">
        <v>0</v>
      </c>
      <c r="I103" s="24">
        <v>0</v>
      </c>
      <c r="J103" s="25">
        <v>0</v>
      </c>
      <c r="K103" s="23">
        <v>0</v>
      </c>
      <c r="L103" s="26">
        <v>0</v>
      </c>
      <c r="M103" s="27">
        <v>0</v>
      </c>
      <c r="N103" s="20">
        <v>0</v>
      </c>
      <c r="O103" s="2" t="s">
        <v>152</v>
      </c>
    </row>
    <row r="104" spans="1:15" ht="15.75" thickBot="1" x14ac:dyDescent="0.3">
      <c r="A104" s="128" t="s">
        <v>126</v>
      </c>
      <c r="B104" s="89">
        <v>2002</v>
      </c>
      <c r="C104" s="90">
        <v>2001</v>
      </c>
      <c r="D104" s="91">
        <v>2003</v>
      </c>
      <c r="E104" s="92"/>
      <c r="F104" s="93"/>
      <c r="G104" s="94"/>
      <c r="H104" s="95"/>
      <c r="I104" s="96"/>
      <c r="J104" s="97"/>
      <c r="K104" s="95"/>
      <c r="L104" s="98"/>
      <c r="M104" s="99"/>
      <c r="N104" s="92">
        <v>2002</v>
      </c>
      <c r="O104" s="128" t="s">
        <v>126</v>
      </c>
    </row>
    <row r="105" spans="1:15" ht="15.75" thickTop="1" x14ac:dyDescent="0.25">
      <c r="A105" s="62" t="s">
        <v>153</v>
      </c>
      <c r="B105" s="63">
        <f>SUM(C105:N105)</f>
        <v>1</v>
      </c>
      <c r="C105" s="64">
        <v>0</v>
      </c>
      <c r="D105" s="65">
        <v>0</v>
      </c>
      <c r="E105" s="66">
        <v>0</v>
      </c>
      <c r="F105" s="67">
        <v>0</v>
      </c>
      <c r="G105" s="68">
        <v>0</v>
      </c>
      <c r="H105" s="69">
        <v>0</v>
      </c>
      <c r="I105" s="70">
        <v>0</v>
      </c>
      <c r="J105" s="71">
        <v>0</v>
      </c>
      <c r="K105" s="69">
        <v>0</v>
      </c>
      <c r="L105" s="72">
        <v>0</v>
      </c>
      <c r="M105" s="73">
        <v>0</v>
      </c>
      <c r="N105" s="66">
        <v>1</v>
      </c>
      <c r="O105" s="62" t="s">
        <v>153</v>
      </c>
    </row>
    <row r="106" spans="1:15" x14ac:dyDescent="0.25">
      <c r="A106" s="2" t="s">
        <v>150</v>
      </c>
      <c r="B106" s="18">
        <f>SUM(C106:N106)</f>
        <v>7</v>
      </c>
      <c r="C106" s="17">
        <v>3</v>
      </c>
      <c r="D106" s="19">
        <v>2</v>
      </c>
      <c r="E106" s="20">
        <v>0</v>
      </c>
      <c r="F106" s="21">
        <v>0</v>
      </c>
      <c r="G106" s="22">
        <v>0</v>
      </c>
      <c r="H106" s="23">
        <v>0</v>
      </c>
      <c r="I106" s="24">
        <v>0</v>
      </c>
      <c r="J106" s="25">
        <v>0</v>
      </c>
      <c r="K106" s="23">
        <v>0</v>
      </c>
      <c r="L106" s="26">
        <v>0</v>
      </c>
      <c r="M106" s="27">
        <v>0</v>
      </c>
      <c r="N106" s="20">
        <v>2</v>
      </c>
      <c r="O106" s="2" t="s">
        <v>150</v>
      </c>
    </row>
    <row r="107" spans="1:15" x14ac:dyDescent="0.25">
      <c r="A107" s="2" t="s">
        <v>151</v>
      </c>
      <c r="B107" s="16"/>
      <c r="C107" s="17">
        <v>16</v>
      </c>
      <c r="D107" s="19">
        <v>14</v>
      </c>
      <c r="E107" s="20">
        <v>4</v>
      </c>
      <c r="F107" s="21">
        <v>0</v>
      </c>
      <c r="G107" s="22">
        <v>0</v>
      </c>
      <c r="H107" s="23">
        <v>0</v>
      </c>
      <c r="I107" s="24">
        <v>0</v>
      </c>
      <c r="J107" s="25">
        <v>0</v>
      </c>
      <c r="K107" s="23">
        <v>0</v>
      </c>
      <c r="L107" s="26">
        <v>0</v>
      </c>
      <c r="M107" s="27">
        <v>3</v>
      </c>
      <c r="N107" s="20">
        <v>10</v>
      </c>
      <c r="O107" s="2" t="s">
        <v>151</v>
      </c>
    </row>
    <row r="108" spans="1:15" x14ac:dyDescent="0.25">
      <c r="A108" s="2" t="s">
        <v>126</v>
      </c>
      <c r="B108" s="16"/>
      <c r="C108" s="17">
        <v>1963</v>
      </c>
      <c r="D108" s="19">
        <v>1956</v>
      </c>
      <c r="E108" s="20">
        <v>1971</v>
      </c>
      <c r="F108" s="21"/>
      <c r="G108" s="22"/>
      <c r="H108" s="23"/>
      <c r="I108" s="24"/>
      <c r="J108" s="25"/>
      <c r="K108" s="23"/>
      <c r="L108" s="26"/>
      <c r="M108" s="27" t="s">
        <v>99</v>
      </c>
      <c r="N108" s="20">
        <v>1969</v>
      </c>
      <c r="O108" s="2" t="s">
        <v>126</v>
      </c>
    </row>
    <row r="109" spans="1:15" x14ac:dyDescent="0.25">
      <c r="A109" s="2" t="s">
        <v>152</v>
      </c>
      <c r="B109" s="16"/>
      <c r="C109" s="17">
        <v>0</v>
      </c>
      <c r="D109" s="19">
        <v>0</v>
      </c>
      <c r="E109" s="20">
        <v>0</v>
      </c>
      <c r="F109" s="21">
        <v>0</v>
      </c>
      <c r="G109" s="22">
        <v>0</v>
      </c>
      <c r="H109" s="23">
        <v>0</v>
      </c>
      <c r="I109" s="24">
        <v>0</v>
      </c>
      <c r="J109" s="25">
        <v>0</v>
      </c>
      <c r="K109" s="23">
        <v>0</v>
      </c>
      <c r="L109" s="26">
        <v>0</v>
      </c>
      <c r="M109" s="27">
        <v>0</v>
      </c>
      <c r="N109" s="20">
        <v>0</v>
      </c>
      <c r="O109" s="2" t="s">
        <v>152</v>
      </c>
    </row>
    <row r="110" spans="1:15" x14ac:dyDescent="0.25">
      <c r="A110" s="2" t="s">
        <v>126</v>
      </c>
      <c r="B110" s="16"/>
      <c r="C110" s="17">
        <v>2004</v>
      </c>
      <c r="D110" s="19">
        <v>2004</v>
      </c>
      <c r="E110" s="20">
        <v>2004</v>
      </c>
      <c r="F110" s="21"/>
      <c r="G110" s="22"/>
      <c r="H110" s="23"/>
      <c r="I110" s="24"/>
      <c r="J110" s="25"/>
      <c r="K110" s="23"/>
      <c r="L110" s="26"/>
      <c r="M110" s="27" t="s">
        <v>99</v>
      </c>
      <c r="N110" s="20">
        <v>2002</v>
      </c>
      <c r="O110" s="2" t="s">
        <v>126</v>
      </c>
    </row>
    <row r="111" spans="1:15" x14ac:dyDescent="0.25">
      <c r="A111" s="15" t="s">
        <v>337</v>
      </c>
      <c r="B111" s="16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 t="s">
        <v>338</v>
      </c>
    </row>
    <row r="112" spans="1:15" x14ac:dyDescent="0.25">
      <c r="A112" s="3" t="s">
        <v>339</v>
      </c>
      <c r="B112" s="4">
        <f>SUM(C112:N112)</f>
        <v>108</v>
      </c>
      <c r="C112" s="5">
        <v>0</v>
      </c>
      <c r="D112" s="6">
        <v>0</v>
      </c>
      <c r="E112" s="7">
        <v>0</v>
      </c>
      <c r="F112" s="8">
        <v>8</v>
      </c>
      <c r="G112" s="9">
        <v>12</v>
      </c>
      <c r="H112" s="10">
        <v>19</v>
      </c>
      <c r="I112" s="11">
        <v>21</v>
      </c>
      <c r="J112" s="12">
        <v>29</v>
      </c>
      <c r="K112" s="10">
        <v>15</v>
      </c>
      <c r="L112" s="13">
        <v>4</v>
      </c>
      <c r="M112" s="14">
        <v>0</v>
      </c>
      <c r="N112" s="7">
        <v>0</v>
      </c>
      <c r="O112" s="3" t="s">
        <v>339</v>
      </c>
    </row>
    <row r="113" spans="1:15" x14ac:dyDescent="0.25">
      <c r="A113" s="2" t="s">
        <v>340</v>
      </c>
      <c r="B113" s="18">
        <v>108</v>
      </c>
      <c r="C113" s="17">
        <v>0</v>
      </c>
      <c r="D113" s="19">
        <v>0</v>
      </c>
      <c r="E113" s="20">
        <v>0.66</v>
      </c>
      <c r="F113" s="21">
        <v>4.66</v>
      </c>
      <c r="G113" s="22">
        <v>9.33</v>
      </c>
      <c r="H113" s="23">
        <v>19.66</v>
      </c>
      <c r="I113" s="24">
        <v>24.66</v>
      </c>
      <c r="J113" s="25">
        <v>28.66</v>
      </c>
      <c r="K113" s="23">
        <v>11.66</v>
      </c>
      <c r="L113" s="26">
        <v>3.33</v>
      </c>
      <c r="M113" s="27">
        <v>0</v>
      </c>
      <c r="N113" s="20">
        <v>0</v>
      </c>
      <c r="O113" s="2" t="s">
        <v>340</v>
      </c>
    </row>
    <row r="114" spans="1:15" x14ac:dyDescent="0.25">
      <c r="A114" s="2" t="s">
        <v>341</v>
      </c>
      <c r="B114" s="18"/>
      <c r="C114" s="17">
        <v>0</v>
      </c>
      <c r="D114" s="19">
        <v>0</v>
      </c>
      <c r="E114" s="20">
        <v>2</v>
      </c>
      <c r="F114" s="21">
        <v>8</v>
      </c>
      <c r="G114" s="22">
        <v>16</v>
      </c>
      <c r="H114" s="23">
        <v>25</v>
      </c>
      <c r="I114" s="24">
        <v>27</v>
      </c>
      <c r="J114" s="25">
        <v>29</v>
      </c>
      <c r="K114" s="23">
        <v>17</v>
      </c>
      <c r="L114" s="26">
        <v>9</v>
      </c>
      <c r="M114" s="27">
        <v>0</v>
      </c>
      <c r="N114" s="20">
        <v>0</v>
      </c>
      <c r="O114" s="2" t="s">
        <v>341</v>
      </c>
    </row>
    <row r="115" spans="1:15" x14ac:dyDescent="0.25">
      <c r="A115" s="2" t="s">
        <v>86</v>
      </c>
      <c r="B115" s="18"/>
      <c r="C115" s="17"/>
      <c r="D115" s="19"/>
      <c r="E115" s="20">
        <v>2003</v>
      </c>
      <c r="F115" s="21">
        <v>2004</v>
      </c>
      <c r="G115" s="22">
        <v>2001</v>
      </c>
      <c r="H115" s="23">
        <v>2003</v>
      </c>
      <c r="I115" s="24">
        <v>2003</v>
      </c>
      <c r="J115" s="25">
        <v>2004</v>
      </c>
      <c r="K115" s="23">
        <v>2003</v>
      </c>
      <c r="L115" s="26">
        <v>2001</v>
      </c>
      <c r="M115" s="27"/>
      <c r="N115" s="20"/>
      <c r="O115" s="2" t="s">
        <v>86</v>
      </c>
    </row>
    <row r="116" spans="1:15" x14ac:dyDescent="0.25">
      <c r="A116" s="2" t="s">
        <v>342</v>
      </c>
      <c r="B116" s="18"/>
      <c r="C116" s="17">
        <v>0</v>
      </c>
      <c r="D116" s="19">
        <v>0</v>
      </c>
      <c r="E116" s="20">
        <v>0</v>
      </c>
      <c r="F116" s="21">
        <v>1</v>
      </c>
      <c r="G116" s="22">
        <v>5</v>
      </c>
      <c r="H116" s="23">
        <v>15</v>
      </c>
      <c r="I116" s="24">
        <v>21</v>
      </c>
      <c r="J116" s="25">
        <v>28</v>
      </c>
      <c r="K116" s="23">
        <v>4</v>
      </c>
      <c r="L116" s="26">
        <v>0</v>
      </c>
      <c r="M116" s="27">
        <v>0</v>
      </c>
      <c r="N116" s="20">
        <v>0</v>
      </c>
      <c r="O116" s="2" t="s">
        <v>342</v>
      </c>
    </row>
    <row r="117" spans="1:15" x14ac:dyDescent="0.25">
      <c r="A117" s="2" t="s">
        <v>86</v>
      </c>
      <c r="B117" s="18"/>
      <c r="C117" s="17"/>
      <c r="D117" s="19"/>
      <c r="E117" s="20">
        <v>2004</v>
      </c>
      <c r="F117" s="21">
        <v>2001</v>
      </c>
      <c r="G117" s="22">
        <v>2002</v>
      </c>
      <c r="H117" s="23">
        <v>2002</v>
      </c>
      <c r="I117" s="24">
        <v>2004</v>
      </c>
      <c r="J117" s="25">
        <v>2002</v>
      </c>
      <c r="K117" s="23">
        <v>2001</v>
      </c>
      <c r="L117" s="26">
        <v>2002</v>
      </c>
      <c r="M117" s="27"/>
      <c r="N117" s="20"/>
      <c r="O117" s="2" t="s">
        <v>86</v>
      </c>
    </row>
    <row r="118" spans="1:15" x14ac:dyDescent="0.25">
      <c r="A118" s="2" t="s">
        <v>343</v>
      </c>
      <c r="B118" s="102">
        <v>38093</v>
      </c>
      <c r="C118" s="17"/>
      <c r="D118" s="19"/>
      <c r="E118" s="20"/>
      <c r="F118" s="21"/>
      <c r="G118" s="22"/>
      <c r="H118" s="23"/>
      <c r="I118" s="24"/>
      <c r="J118" s="25"/>
      <c r="K118" s="23"/>
      <c r="L118" s="26"/>
      <c r="M118" s="27"/>
      <c r="N118" s="20"/>
      <c r="O118" s="2"/>
    </row>
    <row r="119" spans="1:15" x14ac:dyDescent="0.25">
      <c r="A119" s="2" t="s">
        <v>344</v>
      </c>
      <c r="B119" s="39">
        <v>37706</v>
      </c>
      <c r="C119" s="17"/>
      <c r="D119" s="19"/>
      <c r="E119" s="20"/>
      <c r="F119" s="21"/>
      <c r="G119" s="22"/>
      <c r="H119" s="23"/>
      <c r="I119" s="24"/>
      <c r="J119" s="25"/>
      <c r="K119" s="23"/>
      <c r="L119" s="26"/>
      <c r="M119" s="27"/>
      <c r="N119" s="20"/>
      <c r="O119" s="2"/>
    </row>
    <row r="120" spans="1:15" x14ac:dyDescent="0.25">
      <c r="A120" s="2" t="s">
        <v>345</v>
      </c>
      <c r="B120" s="39">
        <v>38093</v>
      </c>
      <c r="C120" s="17"/>
      <c r="D120" s="19"/>
      <c r="E120" s="20"/>
      <c r="F120" s="21"/>
      <c r="G120" s="22"/>
      <c r="H120" s="23"/>
      <c r="I120" s="24"/>
      <c r="J120" s="25"/>
      <c r="K120" s="23"/>
      <c r="L120" s="26"/>
      <c r="M120" s="27"/>
      <c r="N120" s="20"/>
      <c r="O120" s="2"/>
    </row>
    <row r="121" spans="1:15" x14ac:dyDescent="0.25">
      <c r="A121" s="2" t="s">
        <v>346</v>
      </c>
      <c r="B121" s="102">
        <v>38283</v>
      </c>
      <c r="C121" s="17"/>
      <c r="D121" s="19"/>
      <c r="E121" s="20"/>
      <c r="F121" s="21"/>
      <c r="G121" s="22"/>
      <c r="H121" s="23"/>
      <c r="I121" s="24"/>
      <c r="J121" s="25"/>
      <c r="K121" s="23"/>
      <c r="L121" s="26"/>
      <c r="M121" s="27"/>
      <c r="N121" s="20"/>
      <c r="O121" s="2"/>
    </row>
    <row r="122" spans="1:15" x14ac:dyDescent="0.25">
      <c r="A122" s="2" t="s">
        <v>347</v>
      </c>
      <c r="B122" s="39">
        <v>37529</v>
      </c>
      <c r="C122" s="17"/>
      <c r="D122" s="19"/>
      <c r="E122" s="20"/>
      <c r="F122" s="21"/>
      <c r="G122" s="22"/>
      <c r="H122" s="23"/>
      <c r="I122" s="24"/>
      <c r="J122" s="25"/>
      <c r="K122" s="23"/>
      <c r="L122" s="26"/>
      <c r="M122" s="27"/>
      <c r="N122" s="20"/>
      <c r="O122" s="2"/>
    </row>
    <row r="123" spans="1:15" x14ac:dyDescent="0.25">
      <c r="A123" s="103" t="s">
        <v>348</v>
      </c>
      <c r="B123" s="104">
        <v>37194</v>
      </c>
      <c r="C123" s="105"/>
      <c r="D123" s="106"/>
      <c r="E123" s="107"/>
      <c r="F123" s="108"/>
      <c r="G123" s="109"/>
      <c r="H123" s="110"/>
      <c r="I123" s="111"/>
      <c r="J123" s="112"/>
      <c r="K123" s="110"/>
      <c r="L123" s="113"/>
      <c r="M123" s="114"/>
      <c r="N123" s="107"/>
      <c r="O123" s="103"/>
    </row>
    <row r="124" spans="1:15" x14ac:dyDescent="0.25">
      <c r="A124" s="15" t="s">
        <v>154</v>
      </c>
      <c r="B124" s="16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 t="s">
        <v>154</v>
      </c>
    </row>
    <row r="125" spans="1:15" x14ac:dyDescent="0.25">
      <c r="A125" s="3" t="s">
        <v>155</v>
      </c>
      <c r="B125" s="4">
        <f>SUM(C125:N125)</f>
        <v>34</v>
      </c>
      <c r="C125" s="5">
        <v>0</v>
      </c>
      <c r="D125" s="6">
        <v>0</v>
      </c>
      <c r="E125" s="7">
        <v>0</v>
      </c>
      <c r="F125" s="8">
        <v>0</v>
      </c>
      <c r="G125" s="9">
        <v>2</v>
      </c>
      <c r="H125" s="10">
        <v>4</v>
      </c>
      <c r="I125" s="11">
        <v>9</v>
      </c>
      <c r="J125" s="12">
        <v>11</v>
      </c>
      <c r="K125" s="10">
        <v>8</v>
      </c>
      <c r="L125" s="13">
        <v>0</v>
      </c>
      <c r="M125" s="14">
        <v>0</v>
      </c>
      <c r="N125" s="7">
        <v>0</v>
      </c>
      <c r="O125" s="3" t="s">
        <v>155</v>
      </c>
    </row>
    <row r="126" spans="1:15" x14ac:dyDescent="0.25">
      <c r="A126" s="2" t="s">
        <v>156</v>
      </c>
      <c r="B126" s="18">
        <f>SUM(C126:N126)</f>
        <v>33.64</v>
      </c>
      <c r="C126" s="17">
        <v>0</v>
      </c>
      <c r="D126" s="19">
        <v>0</v>
      </c>
      <c r="E126" s="20">
        <v>0</v>
      </c>
      <c r="F126" s="21">
        <v>0</v>
      </c>
      <c r="G126" s="22">
        <v>4.33</v>
      </c>
      <c r="H126" s="23">
        <v>4.33</v>
      </c>
      <c r="I126" s="24">
        <v>9.33</v>
      </c>
      <c r="J126" s="25">
        <v>12.66</v>
      </c>
      <c r="K126" s="23">
        <v>2.66</v>
      </c>
      <c r="L126" s="26">
        <v>0.33</v>
      </c>
      <c r="M126" s="27">
        <v>0</v>
      </c>
      <c r="N126" s="20">
        <v>0</v>
      </c>
      <c r="O126" s="2" t="s">
        <v>156</v>
      </c>
    </row>
    <row r="127" spans="1:15" x14ac:dyDescent="0.25">
      <c r="A127" s="2" t="s">
        <v>157</v>
      </c>
      <c r="B127" s="18">
        <v>41</v>
      </c>
      <c r="C127" s="17">
        <v>0</v>
      </c>
      <c r="D127" s="19">
        <v>0</v>
      </c>
      <c r="E127" s="20">
        <v>0</v>
      </c>
      <c r="F127" s="21">
        <v>0</v>
      </c>
      <c r="G127" s="22">
        <v>7</v>
      </c>
      <c r="H127" s="23">
        <v>6</v>
      </c>
      <c r="I127" s="24">
        <v>12</v>
      </c>
      <c r="J127" s="25">
        <v>16</v>
      </c>
      <c r="K127" s="23">
        <v>8</v>
      </c>
      <c r="L127" s="26">
        <v>1</v>
      </c>
      <c r="M127" s="27">
        <v>0</v>
      </c>
      <c r="N127" s="20">
        <v>0</v>
      </c>
      <c r="O127" s="2" t="s">
        <v>157</v>
      </c>
    </row>
    <row r="128" spans="1:15" x14ac:dyDescent="0.25">
      <c r="A128" s="2" t="s">
        <v>86</v>
      </c>
      <c r="B128" s="18">
        <v>2003</v>
      </c>
      <c r="C128" s="17"/>
      <c r="D128" s="19"/>
      <c r="E128" s="20"/>
      <c r="F128" s="21"/>
      <c r="G128" s="22">
        <v>2001</v>
      </c>
      <c r="H128" s="23">
        <v>2001</v>
      </c>
      <c r="I128" s="24">
        <v>2001</v>
      </c>
      <c r="J128" s="25">
        <v>2003</v>
      </c>
      <c r="K128" s="23">
        <v>2004</v>
      </c>
      <c r="L128" s="26">
        <v>2001</v>
      </c>
      <c r="M128" s="27"/>
      <c r="N128" s="20"/>
      <c r="O128" s="2" t="s">
        <v>86</v>
      </c>
    </row>
    <row r="129" spans="1:15" x14ac:dyDescent="0.25">
      <c r="A129" s="2" t="s">
        <v>158</v>
      </c>
      <c r="B129" s="18">
        <v>21</v>
      </c>
      <c r="C129" s="17">
        <v>0</v>
      </c>
      <c r="D129" s="19">
        <v>0</v>
      </c>
      <c r="E129" s="20">
        <v>0</v>
      </c>
      <c r="F129" s="21">
        <v>0</v>
      </c>
      <c r="G129" s="22">
        <v>2</v>
      </c>
      <c r="H129" s="23">
        <v>3</v>
      </c>
      <c r="I129" s="24">
        <v>7</v>
      </c>
      <c r="J129" s="25">
        <v>9</v>
      </c>
      <c r="K129" s="23">
        <v>0</v>
      </c>
      <c r="L129" s="26">
        <v>0</v>
      </c>
      <c r="M129" s="27">
        <v>0</v>
      </c>
      <c r="N129" s="20">
        <v>0</v>
      </c>
      <c r="O129" s="2" t="s">
        <v>158</v>
      </c>
    </row>
    <row r="130" spans="1:15" x14ac:dyDescent="0.25">
      <c r="A130" s="2" t="s">
        <v>86</v>
      </c>
      <c r="B130" s="18">
        <v>2002</v>
      </c>
      <c r="C130" s="17"/>
      <c r="D130" s="19"/>
      <c r="E130" s="20"/>
      <c r="F130" s="21"/>
      <c r="G130" s="22">
        <v>2004</v>
      </c>
      <c r="H130" s="23">
        <v>2002</v>
      </c>
      <c r="I130" s="24">
        <v>2002</v>
      </c>
      <c r="J130" s="25">
        <v>2002</v>
      </c>
      <c r="K130" s="23">
        <v>2001</v>
      </c>
      <c r="L130" s="26">
        <v>2004</v>
      </c>
      <c r="M130" s="27"/>
      <c r="N130" s="20"/>
      <c r="O130" s="2" t="s">
        <v>86</v>
      </c>
    </row>
    <row r="131" spans="1:15" x14ac:dyDescent="0.25">
      <c r="A131" s="2" t="s">
        <v>159</v>
      </c>
      <c r="B131" s="102">
        <v>38124</v>
      </c>
      <c r="C131" s="17"/>
      <c r="D131" s="19"/>
      <c r="E131" s="20"/>
      <c r="F131" s="21"/>
      <c r="G131" s="22"/>
      <c r="H131" s="23"/>
      <c r="I131" s="24"/>
      <c r="J131" s="25"/>
      <c r="K131" s="23"/>
      <c r="L131" s="26"/>
      <c r="M131" s="27"/>
      <c r="N131" s="20"/>
      <c r="O131" s="2"/>
    </row>
    <row r="132" spans="1:15" x14ac:dyDescent="0.25">
      <c r="A132" s="2" t="s">
        <v>160</v>
      </c>
      <c r="B132" s="39">
        <v>37745</v>
      </c>
      <c r="C132" s="17"/>
      <c r="D132" s="19"/>
      <c r="E132" s="20"/>
      <c r="F132" s="21"/>
      <c r="G132" s="22"/>
      <c r="H132" s="23"/>
      <c r="I132" s="24"/>
      <c r="J132" s="25"/>
      <c r="K132" s="23"/>
      <c r="L132" s="26"/>
      <c r="M132" s="27"/>
      <c r="N132" s="20"/>
      <c r="O132" s="2"/>
    </row>
    <row r="133" spans="1:15" x14ac:dyDescent="0.25">
      <c r="A133" s="2" t="s">
        <v>161</v>
      </c>
      <c r="B133" s="39">
        <v>38124</v>
      </c>
      <c r="C133" s="17"/>
      <c r="D133" s="19"/>
      <c r="E133" s="20"/>
      <c r="F133" s="21"/>
      <c r="G133" s="22"/>
      <c r="H133" s="23"/>
      <c r="I133" s="24"/>
      <c r="J133" s="25"/>
      <c r="K133" s="23"/>
      <c r="L133" s="26"/>
      <c r="M133" s="27"/>
      <c r="N133" s="20"/>
      <c r="O133" s="2"/>
    </row>
    <row r="134" spans="1:15" x14ac:dyDescent="0.25">
      <c r="A134" s="2" t="s">
        <v>162</v>
      </c>
      <c r="B134" s="102">
        <v>38240</v>
      </c>
      <c r="C134" s="17"/>
      <c r="D134" s="19"/>
      <c r="E134" s="20"/>
      <c r="F134" s="21"/>
      <c r="G134" s="22"/>
      <c r="H134" s="23"/>
      <c r="I134" s="24"/>
      <c r="J134" s="25"/>
      <c r="K134" s="23"/>
      <c r="L134" s="26"/>
      <c r="M134" s="27"/>
      <c r="N134" s="20"/>
      <c r="O134" s="2"/>
    </row>
    <row r="135" spans="1:15" x14ac:dyDescent="0.25">
      <c r="A135" s="2" t="s">
        <v>163</v>
      </c>
      <c r="B135" s="39">
        <v>37487</v>
      </c>
      <c r="C135" s="17"/>
      <c r="D135" s="19"/>
      <c r="E135" s="20"/>
      <c r="F135" s="21"/>
      <c r="G135" s="22"/>
      <c r="H135" s="23"/>
      <c r="I135" s="24"/>
      <c r="J135" s="25"/>
      <c r="K135" s="23"/>
      <c r="L135" s="26"/>
      <c r="M135" s="27"/>
      <c r="N135" s="20"/>
      <c r="O135" s="2"/>
    </row>
    <row r="136" spans="1:15" ht="15.75" thickBot="1" x14ac:dyDescent="0.3">
      <c r="A136" s="103" t="s">
        <v>164</v>
      </c>
      <c r="B136" s="104">
        <v>37177</v>
      </c>
      <c r="C136" s="105"/>
      <c r="D136" s="106"/>
      <c r="E136" s="107"/>
      <c r="F136" s="108"/>
      <c r="G136" s="109"/>
      <c r="H136" s="110"/>
      <c r="I136" s="111"/>
      <c r="J136" s="112"/>
      <c r="K136" s="110"/>
      <c r="L136" s="113"/>
      <c r="M136" s="114"/>
      <c r="N136" s="107"/>
      <c r="O136" s="103"/>
    </row>
    <row r="137" spans="1:15" ht="15.75" thickTop="1" x14ac:dyDescent="0.25">
      <c r="A137" s="62" t="s">
        <v>165</v>
      </c>
      <c r="B137" s="63">
        <f>SUM(C137:N137)</f>
        <v>22</v>
      </c>
      <c r="C137" s="64">
        <v>0</v>
      </c>
      <c r="D137" s="65">
        <v>0</v>
      </c>
      <c r="E137" s="66">
        <v>0</v>
      </c>
      <c r="F137" s="67">
        <v>0</v>
      </c>
      <c r="G137" s="68">
        <v>0</v>
      </c>
      <c r="H137" s="69">
        <v>3</v>
      </c>
      <c r="I137" s="70">
        <v>4</v>
      </c>
      <c r="J137" s="71">
        <v>8</v>
      </c>
      <c r="K137" s="69">
        <v>7</v>
      </c>
      <c r="L137" s="72">
        <v>0</v>
      </c>
      <c r="M137" s="73">
        <v>0</v>
      </c>
      <c r="N137" s="66">
        <v>0</v>
      </c>
      <c r="O137" s="62" t="s">
        <v>165</v>
      </c>
    </row>
    <row r="138" spans="1:15" x14ac:dyDescent="0.25">
      <c r="A138" s="115" t="s">
        <v>156</v>
      </c>
      <c r="B138" s="116">
        <f>SUM(C138:N138)</f>
        <v>22.990000000000002</v>
      </c>
      <c r="C138" s="117">
        <v>0</v>
      </c>
      <c r="D138" s="118">
        <v>0</v>
      </c>
      <c r="E138" s="119">
        <v>0</v>
      </c>
      <c r="F138" s="120">
        <v>0</v>
      </c>
      <c r="G138" s="121">
        <v>1.66</v>
      </c>
      <c r="H138" s="122">
        <v>3</v>
      </c>
      <c r="I138" s="123">
        <v>6</v>
      </c>
      <c r="J138" s="124">
        <v>8.33</v>
      </c>
      <c r="K138" s="122">
        <v>4</v>
      </c>
      <c r="L138" s="125">
        <v>0</v>
      </c>
      <c r="M138" s="126">
        <v>0</v>
      </c>
      <c r="N138" s="119">
        <v>0</v>
      </c>
      <c r="O138" s="115" t="s">
        <v>156</v>
      </c>
    </row>
    <row r="139" spans="1:15" x14ac:dyDescent="0.25">
      <c r="A139" s="36" t="s">
        <v>157</v>
      </c>
      <c r="B139" s="141"/>
      <c r="C139" s="142">
        <v>0</v>
      </c>
      <c r="D139" s="143">
        <v>0</v>
      </c>
      <c r="E139" s="144">
        <v>0</v>
      </c>
      <c r="F139" s="145">
        <v>3</v>
      </c>
      <c r="G139" s="146">
        <v>8</v>
      </c>
      <c r="H139" s="147">
        <v>12</v>
      </c>
      <c r="I139" s="148">
        <v>18</v>
      </c>
      <c r="J139" s="149">
        <v>26</v>
      </c>
      <c r="K139" s="147">
        <v>13</v>
      </c>
      <c r="L139" s="150">
        <v>4</v>
      </c>
      <c r="M139" s="151"/>
      <c r="N139" s="144">
        <v>0</v>
      </c>
      <c r="O139" s="36" t="s">
        <v>157</v>
      </c>
    </row>
    <row r="140" spans="1:15" x14ac:dyDescent="0.25">
      <c r="A140" s="36" t="s">
        <v>86</v>
      </c>
      <c r="B140" s="141"/>
      <c r="C140" s="142"/>
      <c r="D140" s="143"/>
      <c r="E140" s="144"/>
      <c r="F140" s="145">
        <v>1945</v>
      </c>
      <c r="G140" s="146">
        <v>1945</v>
      </c>
      <c r="H140" s="147">
        <v>1976</v>
      </c>
      <c r="I140" s="148">
        <v>1983</v>
      </c>
      <c r="J140" s="149">
        <v>1947</v>
      </c>
      <c r="K140" s="147">
        <v>1959</v>
      </c>
      <c r="L140" s="150">
        <v>1959</v>
      </c>
      <c r="M140" s="151"/>
      <c r="N140" s="144"/>
      <c r="O140" s="36" t="s">
        <v>86</v>
      </c>
    </row>
    <row r="141" spans="1:15" x14ac:dyDescent="0.25">
      <c r="A141" s="36" t="s">
        <v>158</v>
      </c>
      <c r="B141" s="141"/>
      <c r="C141" s="142">
        <v>0</v>
      </c>
      <c r="D141" s="143">
        <v>0</v>
      </c>
      <c r="E141" s="144">
        <v>0</v>
      </c>
      <c r="F141" s="145">
        <v>0</v>
      </c>
      <c r="G141" s="146">
        <v>0</v>
      </c>
      <c r="H141" s="147">
        <v>0</v>
      </c>
      <c r="I141" s="148">
        <v>0</v>
      </c>
      <c r="J141" s="149">
        <v>1</v>
      </c>
      <c r="K141" s="147">
        <v>0</v>
      </c>
      <c r="L141" s="150">
        <v>0</v>
      </c>
      <c r="M141" s="151"/>
      <c r="N141" s="144">
        <v>0</v>
      </c>
      <c r="O141" s="36" t="s">
        <v>158</v>
      </c>
    </row>
    <row r="142" spans="1:15" x14ac:dyDescent="0.25">
      <c r="A142" s="152" t="s">
        <v>86</v>
      </c>
      <c r="B142" s="141"/>
      <c r="C142" s="142"/>
      <c r="D142" s="143"/>
      <c r="E142" s="144"/>
      <c r="F142" s="145">
        <v>2004</v>
      </c>
      <c r="G142" s="146">
        <v>2004</v>
      </c>
      <c r="H142" s="147" t="s">
        <v>99</v>
      </c>
      <c r="I142" s="148" t="s">
        <v>99</v>
      </c>
      <c r="J142" s="149" t="s">
        <v>99</v>
      </c>
      <c r="K142" s="147" t="s">
        <v>99</v>
      </c>
      <c r="L142" s="150">
        <v>2004</v>
      </c>
      <c r="M142" s="151"/>
      <c r="N142" s="144"/>
      <c r="O142" s="152" t="s">
        <v>86</v>
      </c>
    </row>
    <row r="143" spans="1:15" x14ac:dyDescent="0.25">
      <c r="A143" s="15" t="s">
        <v>166</v>
      </c>
      <c r="B143" s="16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 t="s">
        <v>166</v>
      </c>
    </row>
    <row r="144" spans="1:15" x14ac:dyDescent="0.25">
      <c r="A144" s="3" t="s">
        <v>167</v>
      </c>
      <c r="B144" s="4">
        <f>SUM(C144:N144)</f>
        <v>4</v>
      </c>
      <c r="C144" s="5">
        <v>0</v>
      </c>
      <c r="D144" s="6">
        <v>0</v>
      </c>
      <c r="E144" s="7">
        <v>0</v>
      </c>
      <c r="F144" s="8">
        <v>0</v>
      </c>
      <c r="G144" s="9">
        <v>0</v>
      </c>
      <c r="H144" s="10">
        <v>1</v>
      </c>
      <c r="I144" s="11">
        <v>1</v>
      </c>
      <c r="J144" s="12">
        <v>2</v>
      </c>
      <c r="K144" s="10">
        <v>0</v>
      </c>
      <c r="L144" s="13">
        <v>0</v>
      </c>
      <c r="M144" s="14">
        <v>0</v>
      </c>
      <c r="N144" s="7">
        <v>0</v>
      </c>
      <c r="O144" s="3" t="s">
        <v>167</v>
      </c>
    </row>
    <row r="145" spans="1:15" x14ac:dyDescent="0.25">
      <c r="A145" s="2" t="s">
        <v>168</v>
      </c>
      <c r="B145" s="18">
        <f>SUM(C145:N145)</f>
        <v>10.65</v>
      </c>
      <c r="C145" s="17">
        <v>0</v>
      </c>
      <c r="D145" s="19">
        <v>0</v>
      </c>
      <c r="E145" s="20">
        <v>0</v>
      </c>
      <c r="F145" s="21">
        <v>0</v>
      </c>
      <c r="G145" s="22">
        <v>0</v>
      </c>
      <c r="H145" s="23">
        <v>0.66</v>
      </c>
      <c r="I145" s="24">
        <v>3</v>
      </c>
      <c r="J145" s="25">
        <v>6.33</v>
      </c>
      <c r="K145" s="23">
        <v>0.66</v>
      </c>
      <c r="L145" s="26">
        <v>0</v>
      </c>
      <c r="M145" s="27">
        <v>0</v>
      </c>
      <c r="N145" s="20">
        <v>0</v>
      </c>
      <c r="O145" s="2" t="s">
        <v>168</v>
      </c>
    </row>
    <row r="146" spans="1:15" x14ac:dyDescent="0.25">
      <c r="A146" s="2" t="s">
        <v>169</v>
      </c>
      <c r="B146" s="18">
        <v>15</v>
      </c>
      <c r="C146" s="17">
        <v>0</v>
      </c>
      <c r="D146" s="19">
        <v>0</v>
      </c>
      <c r="E146" s="20">
        <v>0</v>
      </c>
      <c r="F146" s="21">
        <v>0</v>
      </c>
      <c r="G146" s="22">
        <v>0</v>
      </c>
      <c r="H146" s="23">
        <v>2</v>
      </c>
      <c r="I146" s="24">
        <v>4</v>
      </c>
      <c r="J146" s="25">
        <v>10</v>
      </c>
      <c r="K146" s="23">
        <v>2</v>
      </c>
      <c r="L146" s="26">
        <v>0</v>
      </c>
      <c r="M146" s="27">
        <v>0</v>
      </c>
      <c r="N146" s="20">
        <v>0</v>
      </c>
      <c r="O146" s="2" t="s">
        <v>169</v>
      </c>
    </row>
    <row r="147" spans="1:15" x14ac:dyDescent="0.25">
      <c r="A147" s="2" t="s">
        <v>86</v>
      </c>
      <c r="B147" s="18">
        <v>2003</v>
      </c>
      <c r="C147" s="17"/>
      <c r="D147" s="19"/>
      <c r="E147" s="20"/>
      <c r="F147" s="21"/>
      <c r="G147" s="22"/>
      <c r="H147" s="23">
        <v>2001</v>
      </c>
      <c r="I147" s="24">
        <v>2001</v>
      </c>
      <c r="J147" s="25">
        <v>2003</v>
      </c>
      <c r="K147" s="23">
        <v>2003</v>
      </c>
      <c r="L147" s="26"/>
      <c r="M147" s="27"/>
      <c r="N147" s="20"/>
      <c r="O147" s="2" t="s">
        <v>86</v>
      </c>
    </row>
    <row r="148" spans="1:15" x14ac:dyDescent="0.25">
      <c r="A148" s="2" t="s">
        <v>170</v>
      </c>
      <c r="B148" s="18">
        <v>5</v>
      </c>
      <c r="C148" s="17">
        <v>0</v>
      </c>
      <c r="D148" s="19">
        <v>0</v>
      </c>
      <c r="E148" s="20">
        <v>0</v>
      </c>
      <c r="F148" s="21">
        <v>0</v>
      </c>
      <c r="G148" s="22">
        <v>0</v>
      </c>
      <c r="H148" s="23">
        <v>0</v>
      </c>
      <c r="I148" s="24">
        <v>1</v>
      </c>
      <c r="J148" s="25">
        <v>2</v>
      </c>
      <c r="K148" s="23">
        <v>0</v>
      </c>
      <c r="L148" s="26">
        <v>0</v>
      </c>
      <c r="M148" s="27">
        <v>0</v>
      </c>
      <c r="N148" s="20">
        <v>0</v>
      </c>
      <c r="O148" s="2" t="s">
        <v>170</v>
      </c>
    </row>
    <row r="149" spans="1:15" x14ac:dyDescent="0.25">
      <c r="A149" s="128" t="s">
        <v>86</v>
      </c>
      <c r="B149" s="89">
        <v>2002</v>
      </c>
      <c r="C149" s="90"/>
      <c r="D149" s="91"/>
      <c r="E149" s="92"/>
      <c r="F149" s="93"/>
      <c r="G149" s="94"/>
      <c r="H149" s="95">
        <v>2003</v>
      </c>
      <c r="I149" s="96">
        <v>2004</v>
      </c>
      <c r="J149" s="97">
        <v>2004</v>
      </c>
      <c r="K149" s="95">
        <v>2004</v>
      </c>
      <c r="L149" s="98"/>
      <c r="M149" s="99"/>
      <c r="N149" s="92"/>
      <c r="O149" s="128" t="s">
        <v>86</v>
      </c>
    </row>
    <row r="150" spans="1:15" x14ac:dyDescent="0.25">
      <c r="A150" s="2" t="s">
        <v>171</v>
      </c>
      <c r="B150" s="102">
        <v>38146</v>
      </c>
      <c r="C150" s="17"/>
      <c r="D150" s="19"/>
      <c r="E150" s="20"/>
      <c r="F150" s="21"/>
      <c r="G150" s="22"/>
      <c r="H150" s="23"/>
      <c r="I150" s="24"/>
      <c r="J150" s="25"/>
      <c r="K150" s="23"/>
      <c r="L150" s="26"/>
      <c r="M150" s="27"/>
      <c r="N150" s="20"/>
      <c r="O150" s="2"/>
    </row>
    <row r="151" spans="1:15" x14ac:dyDescent="0.25">
      <c r="A151" s="2" t="s">
        <v>172</v>
      </c>
      <c r="B151" s="39">
        <v>37067</v>
      </c>
      <c r="C151" s="17"/>
      <c r="D151" s="19"/>
      <c r="E151" s="20"/>
      <c r="F151" s="21"/>
      <c r="G151" s="22"/>
      <c r="H151" s="23"/>
      <c r="I151" s="24"/>
      <c r="J151" s="25"/>
      <c r="K151" s="23"/>
      <c r="L151" s="26"/>
      <c r="M151" s="27"/>
      <c r="N151" s="20"/>
      <c r="O151" s="2"/>
    </row>
    <row r="152" spans="1:15" x14ac:dyDescent="0.25">
      <c r="A152" s="2" t="s">
        <v>173</v>
      </c>
      <c r="B152" s="39">
        <v>37465</v>
      </c>
      <c r="C152" s="17"/>
      <c r="D152" s="19"/>
      <c r="E152" s="20"/>
      <c r="F152" s="21"/>
      <c r="G152" s="22"/>
      <c r="H152" s="23"/>
      <c r="I152" s="24"/>
      <c r="J152" s="25"/>
      <c r="K152" s="23"/>
      <c r="L152" s="26"/>
      <c r="M152" s="27"/>
      <c r="N152" s="20"/>
      <c r="O152" s="2"/>
    </row>
    <row r="153" spans="1:15" x14ac:dyDescent="0.25">
      <c r="A153" s="2" t="s">
        <v>174</v>
      </c>
      <c r="B153" s="102">
        <v>38207</v>
      </c>
      <c r="C153" s="17"/>
      <c r="D153" s="19"/>
      <c r="E153" s="20"/>
      <c r="F153" s="21"/>
      <c r="G153" s="22"/>
      <c r="H153" s="23"/>
      <c r="I153" s="24"/>
      <c r="J153" s="25"/>
      <c r="K153" s="23"/>
      <c r="L153" s="26"/>
      <c r="M153" s="27"/>
      <c r="N153" s="20"/>
      <c r="O153" s="2"/>
    </row>
    <row r="154" spans="1:15" x14ac:dyDescent="0.25">
      <c r="A154" s="2" t="s">
        <v>175</v>
      </c>
      <c r="B154" s="39">
        <v>38207</v>
      </c>
      <c r="C154" s="17"/>
      <c r="D154" s="19"/>
      <c r="E154" s="20"/>
      <c r="F154" s="21"/>
      <c r="G154" s="22"/>
      <c r="H154" s="23"/>
      <c r="I154" s="24"/>
      <c r="J154" s="25"/>
      <c r="K154" s="23"/>
      <c r="L154" s="26"/>
      <c r="M154" s="27"/>
      <c r="N154" s="20"/>
      <c r="O154" s="2"/>
    </row>
    <row r="155" spans="1:15" ht="15.75" thickBot="1" x14ac:dyDescent="0.3">
      <c r="A155" s="103" t="s">
        <v>176</v>
      </c>
      <c r="B155" s="104">
        <v>37885</v>
      </c>
      <c r="C155" s="105"/>
      <c r="D155" s="106"/>
      <c r="E155" s="107"/>
      <c r="F155" s="108"/>
      <c r="G155" s="109"/>
      <c r="H155" s="110"/>
      <c r="I155" s="111"/>
      <c r="J155" s="112"/>
      <c r="K155" s="110"/>
      <c r="L155" s="113"/>
      <c r="M155" s="114"/>
      <c r="N155" s="107"/>
      <c r="O155" s="103"/>
    </row>
    <row r="156" spans="1:15" ht="15.75" thickTop="1" x14ac:dyDescent="0.25">
      <c r="A156" s="62" t="s">
        <v>177</v>
      </c>
      <c r="B156" s="63">
        <f>SUM(C156:N156)</f>
        <v>3</v>
      </c>
      <c r="C156" s="64">
        <v>0</v>
      </c>
      <c r="D156" s="65">
        <v>0</v>
      </c>
      <c r="E156" s="66">
        <v>0</v>
      </c>
      <c r="F156" s="67">
        <v>0</v>
      </c>
      <c r="G156" s="68">
        <v>0</v>
      </c>
      <c r="H156" s="69">
        <v>1</v>
      </c>
      <c r="I156" s="70">
        <v>0</v>
      </c>
      <c r="J156" s="71">
        <v>2</v>
      </c>
      <c r="K156" s="69">
        <v>0</v>
      </c>
      <c r="L156" s="72">
        <v>0</v>
      </c>
      <c r="M156" s="73">
        <v>0</v>
      </c>
      <c r="N156" s="66">
        <v>0</v>
      </c>
      <c r="O156" s="62" t="s">
        <v>177</v>
      </c>
    </row>
    <row r="157" spans="1:15" x14ac:dyDescent="0.25">
      <c r="A157" s="2" t="s">
        <v>168</v>
      </c>
      <c r="B157" s="18">
        <f>SUM(C157:N157)</f>
        <v>3</v>
      </c>
      <c r="C157" s="17">
        <v>0</v>
      </c>
      <c r="D157" s="19">
        <v>0</v>
      </c>
      <c r="E157" s="20">
        <v>0</v>
      </c>
      <c r="F157" s="21">
        <v>0</v>
      </c>
      <c r="G157" s="22">
        <v>0</v>
      </c>
      <c r="H157" s="23">
        <v>1</v>
      </c>
      <c r="I157" s="24">
        <v>1</v>
      </c>
      <c r="J157" s="25">
        <v>1</v>
      </c>
      <c r="K157" s="23">
        <v>0</v>
      </c>
      <c r="L157" s="26">
        <v>0</v>
      </c>
      <c r="M157" s="27">
        <v>0</v>
      </c>
      <c r="N157" s="20">
        <v>0</v>
      </c>
      <c r="O157" s="2" t="s">
        <v>168</v>
      </c>
    </row>
    <row r="158" spans="1:15" x14ac:dyDescent="0.25">
      <c r="A158" s="2" t="s">
        <v>169</v>
      </c>
      <c r="B158" s="16"/>
      <c r="C158" s="17">
        <v>0</v>
      </c>
      <c r="D158" s="19">
        <v>0</v>
      </c>
      <c r="E158" s="20">
        <v>0</v>
      </c>
      <c r="F158" s="21">
        <v>0</v>
      </c>
      <c r="G158" s="22">
        <v>4</v>
      </c>
      <c r="H158" s="23">
        <v>7</v>
      </c>
      <c r="I158" s="24">
        <v>6</v>
      </c>
      <c r="J158" s="25">
        <v>9</v>
      </c>
      <c r="K158" s="23">
        <v>3</v>
      </c>
      <c r="L158" s="26">
        <v>0</v>
      </c>
      <c r="M158" s="27">
        <v>0</v>
      </c>
      <c r="N158" s="20">
        <v>0</v>
      </c>
      <c r="O158" s="2" t="s">
        <v>169</v>
      </c>
    </row>
    <row r="159" spans="1:15" x14ac:dyDescent="0.25">
      <c r="A159" s="2" t="s">
        <v>86</v>
      </c>
      <c r="B159" s="16"/>
      <c r="C159" s="17"/>
      <c r="D159" s="19"/>
      <c r="E159" s="20"/>
      <c r="F159" s="21"/>
      <c r="G159" s="22">
        <v>1947</v>
      </c>
      <c r="H159" s="23">
        <v>1976</v>
      </c>
      <c r="I159" s="24">
        <v>1983</v>
      </c>
      <c r="J159" s="25">
        <v>1947</v>
      </c>
      <c r="K159" s="23">
        <v>1961</v>
      </c>
      <c r="L159" s="26"/>
      <c r="M159" s="27"/>
      <c r="N159" s="20"/>
      <c r="O159" s="2" t="s">
        <v>86</v>
      </c>
    </row>
    <row r="160" spans="1:15" x14ac:dyDescent="0.25">
      <c r="A160" s="2" t="s">
        <v>170</v>
      </c>
      <c r="B160" s="16"/>
      <c r="C160" s="17">
        <v>0</v>
      </c>
      <c r="D160" s="19">
        <v>0</v>
      </c>
      <c r="E160" s="20">
        <v>0</v>
      </c>
      <c r="F160" s="21">
        <v>0</v>
      </c>
      <c r="G160" s="22">
        <v>0</v>
      </c>
      <c r="H160" s="23">
        <v>0</v>
      </c>
      <c r="I160" s="24">
        <v>0</v>
      </c>
      <c r="J160" s="25">
        <v>0</v>
      </c>
      <c r="K160" s="23">
        <v>0</v>
      </c>
      <c r="L160" s="26">
        <v>0</v>
      </c>
      <c r="M160" s="27">
        <v>0</v>
      </c>
      <c r="N160" s="20">
        <v>0</v>
      </c>
      <c r="O160" s="2" t="s">
        <v>170</v>
      </c>
    </row>
    <row r="161" spans="1:15" x14ac:dyDescent="0.25">
      <c r="A161" s="128" t="s">
        <v>86</v>
      </c>
      <c r="B161" s="16"/>
      <c r="C161" s="17"/>
      <c r="D161" s="19"/>
      <c r="E161" s="20"/>
      <c r="F161" s="21"/>
      <c r="G161" s="22">
        <v>2004</v>
      </c>
      <c r="H161" s="23">
        <v>2002</v>
      </c>
      <c r="I161" s="24">
        <v>2004</v>
      </c>
      <c r="J161" s="25" t="s">
        <v>99</v>
      </c>
      <c r="K161" s="23">
        <v>2002</v>
      </c>
      <c r="L161" s="26"/>
      <c r="M161" s="27"/>
      <c r="N161" s="20"/>
      <c r="O161" s="128" t="s">
        <v>86</v>
      </c>
    </row>
    <row r="162" spans="1:15" x14ac:dyDescent="0.25">
      <c r="A162" s="15" t="s">
        <v>178</v>
      </c>
      <c r="B162" s="16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 t="s">
        <v>178</v>
      </c>
    </row>
    <row r="163" spans="1:15" x14ac:dyDescent="0.25">
      <c r="A163" s="3" t="s">
        <v>179</v>
      </c>
      <c r="B163" s="4">
        <f>SUM(C163:N163)</f>
        <v>633</v>
      </c>
      <c r="C163" s="5">
        <v>90</v>
      </c>
      <c r="D163" s="6">
        <v>22</v>
      </c>
      <c r="E163" s="7">
        <v>23</v>
      </c>
      <c r="F163" s="8">
        <v>47</v>
      </c>
      <c r="G163" s="9">
        <v>34</v>
      </c>
      <c r="H163" s="10">
        <v>26</v>
      </c>
      <c r="I163" s="11">
        <v>55</v>
      </c>
      <c r="J163" s="12">
        <v>120</v>
      </c>
      <c r="K163" s="10">
        <v>43</v>
      </c>
      <c r="L163" s="13">
        <v>41</v>
      </c>
      <c r="M163" s="14">
        <v>51</v>
      </c>
      <c r="N163" s="7">
        <v>81</v>
      </c>
      <c r="O163" s="3" t="s">
        <v>179</v>
      </c>
    </row>
    <row r="164" spans="1:15" x14ac:dyDescent="0.25">
      <c r="A164" s="2" t="s">
        <v>180</v>
      </c>
      <c r="B164" s="18">
        <f>SUM(C164:N164)</f>
        <v>945.4</v>
      </c>
      <c r="C164" s="17">
        <v>75</v>
      </c>
      <c r="D164" s="19">
        <v>64.2</v>
      </c>
      <c r="E164" s="20">
        <v>93.2</v>
      </c>
      <c r="F164" s="21">
        <v>80.2</v>
      </c>
      <c r="G164" s="22">
        <v>57.7</v>
      </c>
      <c r="H164" s="23">
        <v>61.3</v>
      </c>
      <c r="I164" s="24">
        <v>86.3</v>
      </c>
      <c r="J164" s="25">
        <v>104</v>
      </c>
      <c r="K164" s="23">
        <v>69.5</v>
      </c>
      <c r="L164" s="26">
        <v>62.5</v>
      </c>
      <c r="M164" s="27">
        <v>114</v>
      </c>
      <c r="N164" s="20">
        <v>77.5</v>
      </c>
      <c r="O164" s="2" t="s">
        <v>180</v>
      </c>
    </row>
    <row r="165" spans="1:15" x14ac:dyDescent="0.25">
      <c r="A165" s="2" t="s">
        <v>28</v>
      </c>
      <c r="B165" s="18">
        <f t="shared" ref="B165:N165" si="8">INT((B163-B164)*10000/B164)/100</f>
        <v>-33.049999999999997</v>
      </c>
      <c r="C165" s="17">
        <f t="shared" si="8"/>
        <v>20</v>
      </c>
      <c r="D165" s="19">
        <f t="shared" si="8"/>
        <v>-65.739999999999995</v>
      </c>
      <c r="E165" s="20">
        <f t="shared" si="8"/>
        <v>-75.33</v>
      </c>
      <c r="F165" s="21">
        <f t="shared" si="8"/>
        <v>-41.4</v>
      </c>
      <c r="G165" s="22">
        <f t="shared" si="8"/>
        <v>-41.08</v>
      </c>
      <c r="H165" s="23">
        <f t="shared" si="8"/>
        <v>-57.59</v>
      </c>
      <c r="I165" s="24">
        <f t="shared" si="8"/>
        <v>-36.270000000000003</v>
      </c>
      <c r="J165" s="25">
        <f t="shared" si="8"/>
        <v>15.38</v>
      </c>
      <c r="K165" s="23">
        <f t="shared" si="8"/>
        <v>-38.130000000000003</v>
      </c>
      <c r="L165" s="26">
        <f t="shared" si="8"/>
        <v>-34.4</v>
      </c>
      <c r="M165" s="27">
        <f t="shared" si="8"/>
        <v>-55.27</v>
      </c>
      <c r="N165" s="20">
        <f t="shared" si="8"/>
        <v>4.51</v>
      </c>
      <c r="O165" s="2" t="s">
        <v>28</v>
      </c>
    </row>
    <row r="166" spans="1:15" x14ac:dyDescent="0.25">
      <c r="A166" s="2" t="s">
        <v>181</v>
      </c>
      <c r="B166" s="18">
        <v>1180</v>
      </c>
      <c r="C166" s="17">
        <v>97</v>
      </c>
      <c r="D166" s="19">
        <v>135.5</v>
      </c>
      <c r="E166" s="20">
        <v>185</v>
      </c>
      <c r="F166" s="21">
        <v>182.5</v>
      </c>
      <c r="G166" s="22">
        <v>82.5</v>
      </c>
      <c r="H166" s="23">
        <v>95</v>
      </c>
      <c r="I166" s="24">
        <v>105.5</v>
      </c>
      <c r="J166" s="25">
        <v>164.5</v>
      </c>
      <c r="K166" s="23">
        <v>144.5</v>
      </c>
      <c r="L166" s="26">
        <v>78</v>
      </c>
      <c r="M166" s="27">
        <v>175</v>
      </c>
      <c r="N166" s="20">
        <v>130.5</v>
      </c>
      <c r="O166" s="2" t="s">
        <v>181</v>
      </c>
    </row>
    <row r="167" spans="1:15" x14ac:dyDescent="0.25">
      <c r="A167" s="2" t="s">
        <v>86</v>
      </c>
      <c r="B167" s="18">
        <v>2001</v>
      </c>
      <c r="C167" s="17">
        <v>2001</v>
      </c>
      <c r="D167" s="19">
        <v>2002</v>
      </c>
      <c r="E167" s="20">
        <v>2001</v>
      </c>
      <c r="F167" s="21">
        <v>2001</v>
      </c>
      <c r="G167" s="22">
        <v>2002</v>
      </c>
      <c r="H167" s="23">
        <v>2003</v>
      </c>
      <c r="I167" s="24">
        <v>2002</v>
      </c>
      <c r="J167" s="25">
        <v>2002</v>
      </c>
      <c r="K167" s="23">
        <v>2001</v>
      </c>
      <c r="L167" s="26">
        <v>2001</v>
      </c>
      <c r="M167" s="27">
        <v>2002</v>
      </c>
      <c r="N167" s="20">
        <v>2002</v>
      </c>
      <c r="O167" s="2" t="s">
        <v>86</v>
      </c>
    </row>
    <row r="168" spans="1:15" x14ac:dyDescent="0.25">
      <c r="A168" s="2" t="s">
        <v>182</v>
      </c>
      <c r="B168" s="18">
        <v>529</v>
      </c>
      <c r="C168" s="17">
        <v>62</v>
      </c>
      <c r="D168" s="19">
        <v>19</v>
      </c>
      <c r="E168" s="20">
        <v>19</v>
      </c>
      <c r="F168" s="21">
        <v>26</v>
      </c>
      <c r="G168" s="22">
        <v>34</v>
      </c>
      <c r="H168" s="23">
        <v>23.5</v>
      </c>
      <c r="I168" s="24">
        <v>55</v>
      </c>
      <c r="J168" s="25">
        <v>52</v>
      </c>
      <c r="K168" s="23">
        <v>7</v>
      </c>
      <c r="L168" s="26">
        <v>41</v>
      </c>
      <c r="M168" s="27">
        <v>30</v>
      </c>
      <c r="N168" s="20">
        <v>44</v>
      </c>
      <c r="O168" s="2" t="s">
        <v>182</v>
      </c>
    </row>
    <row r="169" spans="1:15" ht="15.75" thickBot="1" x14ac:dyDescent="0.3">
      <c r="A169" s="128" t="s">
        <v>86</v>
      </c>
      <c r="B169" s="89">
        <v>2003</v>
      </c>
      <c r="C169" s="90">
        <v>2002</v>
      </c>
      <c r="D169" s="91">
        <v>2003</v>
      </c>
      <c r="E169" s="92">
        <v>2003</v>
      </c>
      <c r="F169" s="93">
        <v>2002</v>
      </c>
      <c r="G169" s="94">
        <v>2004</v>
      </c>
      <c r="H169" s="95">
        <v>2001</v>
      </c>
      <c r="I169" s="96">
        <v>2004</v>
      </c>
      <c r="J169" s="97">
        <v>2003</v>
      </c>
      <c r="K169" s="95">
        <v>2003</v>
      </c>
      <c r="L169" s="98">
        <v>2004</v>
      </c>
      <c r="M169" s="99">
        <v>2003</v>
      </c>
      <c r="N169" s="92">
        <v>2003</v>
      </c>
      <c r="O169" s="128" t="s">
        <v>86</v>
      </c>
    </row>
    <row r="170" spans="1:15" ht="15.75" thickTop="1" x14ac:dyDescent="0.25">
      <c r="A170" s="62" t="s">
        <v>183</v>
      </c>
      <c r="B170" s="63">
        <f>SUM(C170:N170)</f>
        <v>714</v>
      </c>
      <c r="C170" s="64">
        <v>104</v>
      </c>
      <c r="D170" s="65">
        <v>20</v>
      </c>
      <c r="E170" s="66">
        <v>28</v>
      </c>
      <c r="F170" s="67">
        <v>57</v>
      </c>
      <c r="G170" s="68">
        <v>33</v>
      </c>
      <c r="H170" s="69">
        <v>40</v>
      </c>
      <c r="I170" s="70">
        <v>77</v>
      </c>
      <c r="J170" s="71">
        <v>138</v>
      </c>
      <c r="K170" s="69">
        <v>36</v>
      </c>
      <c r="L170" s="72">
        <v>50</v>
      </c>
      <c r="M170" s="73">
        <v>54</v>
      </c>
      <c r="N170" s="66">
        <v>77</v>
      </c>
      <c r="O170" s="62" t="s">
        <v>183</v>
      </c>
    </row>
    <row r="171" spans="1:15" x14ac:dyDescent="0.25">
      <c r="A171" s="2" t="s">
        <v>184</v>
      </c>
      <c r="B171" s="18">
        <v>747</v>
      </c>
      <c r="C171" s="17">
        <v>60</v>
      </c>
      <c r="D171" s="19">
        <v>49.4</v>
      </c>
      <c r="E171" s="20">
        <v>49.1</v>
      </c>
      <c r="F171" s="21">
        <v>50.6</v>
      </c>
      <c r="G171" s="22">
        <v>55.2</v>
      </c>
      <c r="H171" s="23">
        <v>64.5</v>
      </c>
      <c r="I171" s="24">
        <v>55.1</v>
      </c>
      <c r="J171" s="25">
        <v>66.900000000000006</v>
      </c>
      <c r="K171" s="23">
        <v>75</v>
      </c>
      <c r="L171" s="26">
        <v>71.3</v>
      </c>
      <c r="M171" s="27">
        <v>77.2</v>
      </c>
      <c r="N171" s="20">
        <v>73.7</v>
      </c>
      <c r="O171" s="2" t="s">
        <v>184</v>
      </c>
    </row>
    <row r="172" spans="1:15" x14ac:dyDescent="0.25">
      <c r="A172" s="2" t="s">
        <v>28</v>
      </c>
      <c r="B172" s="18">
        <f t="shared" ref="B172:N172" si="9">INT((B170-B171)*10000/B171)/100</f>
        <v>-4.42</v>
      </c>
      <c r="C172" s="17">
        <f t="shared" si="9"/>
        <v>73.33</v>
      </c>
      <c r="D172" s="19">
        <f t="shared" si="9"/>
        <v>-59.52</v>
      </c>
      <c r="E172" s="20">
        <f t="shared" si="9"/>
        <v>-42.98</v>
      </c>
      <c r="F172" s="21">
        <f t="shared" si="9"/>
        <v>12.64</v>
      </c>
      <c r="G172" s="22">
        <f t="shared" si="9"/>
        <v>-40.22</v>
      </c>
      <c r="H172" s="23">
        <f t="shared" si="9"/>
        <v>-37.99</v>
      </c>
      <c r="I172" s="24">
        <f t="shared" si="9"/>
        <v>39.74</v>
      </c>
      <c r="J172" s="25">
        <f t="shared" si="9"/>
        <v>106.27</v>
      </c>
      <c r="K172" s="23">
        <f t="shared" si="9"/>
        <v>-52</v>
      </c>
      <c r="L172" s="26">
        <f t="shared" si="9"/>
        <v>-29.88</v>
      </c>
      <c r="M172" s="27">
        <f t="shared" si="9"/>
        <v>-30.06</v>
      </c>
      <c r="N172" s="20">
        <f t="shared" si="9"/>
        <v>4.47</v>
      </c>
      <c r="O172" s="2" t="s">
        <v>28</v>
      </c>
    </row>
    <row r="173" spans="1:15" x14ac:dyDescent="0.25">
      <c r="A173" s="2" t="s">
        <v>181</v>
      </c>
      <c r="B173" s="16"/>
      <c r="C173" s="17">
        <v>145</v>
      </c>
      <c r="D173" s="19">
        <v>132</v>
      </c>
      <c r="E173" s="20">
        <v>169</v>
      </c>
      <c r="F173" s="21">
        <v>148</v>
      </c>
      <c r="G173" s="22">
        <v>114</v>
      </c>
      <c r="H173" s="23">
        <v>150</v>
      </c>
      <c r="I173" s="24">
        <v>88</v>
      </c>
      <c r="J173" s="25">
        <v>174</v>
      </c>
      <c r="K173" s="23">
        <v>171</v>
      </c>
      <c r="L173" s="26">
        <v>216</v>
      </c>
      <c r="M173" s="27">
        <v>169</v>
      </c>
      <c r="N173" s="20">
        <v>204</v>
      </c>
      <c r="O173" s="2" t="s">
        <v>181</v>
      </c>
    </row>
    <row r="174" spans="1:15" x14ac:dyDescent="0.25">
      <c r="A174" s="2" t="s">
        <v>86</v>
      </c>
      <c r="B174" s="16"/>
      <c r="C174" s="17">
        <v>1995</v>
      </c>
      <c r="D174" s="19">
        <v>1957</v>
      </c>
      <c r="E174" s="20">
        <v>2001</v>
      </c>
      <c r="F174" s="21">
        <v>2000</v>
      </c>
      <c r="G174" s="22">
        <v>1945</v>
      </c>
      <c r="H174" s="23">
        <v>2003</v>
      </c>
      <c r="I174" s="24" t="s">
        <v>99</v>
      </c>
      <c r="J174" s="25">
        <v>1945</v>
      </c>
      <c r="K174" s="23">
        <v>1958</v>
      </c>
      <c r="L174" s="26">
        <v>2000</v>
      </c>
      <c r="M174" s="27">
        <v>200</v>
      </c>
      <c r="N174" s="20">
        <v>1965</v>
      </c>
      <c r="O174" s="2" t="s">
        <v>86</v>
      </c>
    </row>
    <row r="175" spans="1:15" x14ac:dyDescent="0.25">
      <c r="A175" s="2" t="s">
        <v>182</v>
      </c>
      <c r="B175" s="16"/>
      <c r="C175" s="17">
        <v>3</v>
      </c>
      <c r="D175" s="19">
        <v>2</v>
      </c>
      <c r="E175" s="20">
        <v>3</v>
      </c>
      <c r="F175" s="21">
        <v>11</v>
      </c>
      <c r="G175" s="22">
        <v>9</v>
      </c>
      <c r="H175" s="23">
        <v>3</v>
      </c>
      <c r="I175" s="24">
        <v>12</v>
      </c>
      <c r="J175" s="25">
        <v>9</v>
      </c>
      <c r="K175" s="23">
        <v>2</v>
      </c>
      <c r="L175" s="26">
        <v>5</v>
      </c>
      <c r="M175" s="27">
        <v>8</v>
      </c>
      <c r="N175" s="20">
        <v>9</v>
      </c>
      <c r="O175" s="2" t="s">
        <v>182</v>
      </c>
    </row>
    <row r="176" spans="1:15" x14ac:dyDescent="0.25">
      <c r="A176" s="128" t="s">
        <v>86</v>
      </c>
      <c r="B176" s="16"/>
      <c r="C176" s="17">
        <v>1997</v>
      </c>
      <c r="D176" s="19">
        <v>1959</v>
      </c>
      <c r="E176" s="20">
        <v>1953</v>
      </c>
      <c r="F176" s="21">
        <v>1984</v>
      </c>
      <c r="G176" s="22">
        <v>1989</v>
      </c>
      <c r="H176" s="23">
        <v>1976</v>
      </c>
      <c r="I176" s="24">
        <v>1982</v>
      </c>
      <c r="J176" s="25">
        <v>1991</v>
      </c>
      <c r="K176" s="23">
        <v>1959</v>
      </c>
      <c r="L176" s="26">
        <v>1969</v>
      </c>
      <c r="M176" s="27">
        <v>1955</v>
      </c>
      <c r="N176" s="20">
        <v>1971</v>
      </c>
      <c r="O176" s="128" t="s">
        <v>86</v>
      </c>
    </row>
    <row r="177" spans="1:15" x14ac:dyDescent="0.25">
      <c r="A177" s="15" t="s">
        <v>185</v>
      </c>
      <c r="B177" s="16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 t="s">
        <v>185</v>
      </c>
    </row>
    <row r="178" spans="1:15" x14ac:dyDescent="0.25">
      <c r="A178" s="3" t="s">
        <v>186</v>
      </c>
      <c r="B178" s="4">
        <f>SUM(C178:N178)</f>
        <v>1695</v>
      </c>
      <c r="C178" s="5">
        <v>57</v>
      </c>
      <c r="D178" s="6">
        <v>65</v>
      </c>
      <c r="E178" s="7">
        <v>154</v>
      </c>
      <c r="F178" s="8">
        <v>167</v>
      </c>
      <c r="G178" s="9">
        <v>235</v>
      </c>
      <c r="H178" s="10">
        <v>218</v>
      </c>
      <c r="I178" s="11">
        <v>221</v>
      </c>
      <c r="J178" s="12">
        <v>187</v>
      </c>
      <c r="K178" s="23">
        <v>181</v>
      </c>
      <c r="L178" s="13">
        <v>101</v>
      </c>
      <c r="M178" s="14">
        <v>64</v>
      </c>
      <c r="N178" s="7">
        <v>45</v>
      </c>
      <c r="O178" s="3" t="s">
        <v>186</v>
      </c>
    </row>
    <row r="179" spans="1:15" x14ac:dyDescent="0.25">
      <c r="A179" s="2" t="s">
        <v>187</v>
      </c>
      <c r="B179" s="18">
        <v>1634</v>
      </c>
      <c r="C179" s="17">
        <v>49</v>
      </c>
      <c r="D179" s="19">
        <v>80</v>
      </c>
      <c r="E179" s="20">
        <v>115</v>
      </c>
      <c r="F179" s="21">
        <v>162</v>
      </c>
      <c r="G179" s="22">
        <v>199</v>
      </c>
      <c r="H179" s="23">
        <v>206</v>
      </c>
      <c r="I179" s="24">
        <v>213</v>
      </c>
      <c r="J179" s="25">
        <v>213</v>
      </c>
      <c r="K179" s="23">
        <v>151</v>
      </c>
      <c r="L179" s="26">
        <v>116</v>
      </c>
      <c r="M179" s="27">
        <v>74</v>
      </c>
      <c r="N179" s="20">
        <v>48</v>
      </c>
      <c r="O179" s="2" t="s">
        <v>187</v>
      </c>
    </row>
    <row r="180" spans="1:15" x14ac:dyDescent="0.25">
      <c r="A180" s="2" t="s">
        <v>28</v>
      </c>
      <c r="B180" s="18">
        <f>INT((B178-B179)*10000/B179)/100</f>
        <v>3.73</v>
      </c>
      <c r="C180" s="17">
        <f t="shared" ref="C180:N180" si="10">INT((C178-C179)*10000/C179)/100</f>
        <v>16.32</v>
      </c>
      <c r="D180" s="19">
        <f t="shared" si="10"/>
        <v>-18.75</v>
      </c>
      <c r="E180" s="20">
        <f t="shared" si="10"/>
        <v>33.909999999999997</v>
      </c>
      <c r="F180" s="21">
        <f t="shared" si="10"/>
        <v>3.08</v>
      </c>
      <c r="G180" s="22">
        <f t="shared" si="10"/>
        <v>18.09</v>
      </c>
      <c r="H180" s="23">
        <f t="shared" si="10"/>
        <v>5.82</v>
      </c>
      <c r="I180" s="24">
        <f t="shared" si="10"/>
        <v>3.75</v>
      </c>
      <c r="J180" s="25">
        <f t="shared" si="10"/>
        <v>-12.21</v>
      </c>
      <c r="K180" s="23">
        <f t="shared" si="10"/>
        <v>19.86</v>
      </c>
      <c r="L180" s="26">
        <f t="shared" si="10"/>
        <v>-12.94</v>
      </c>
      <c r="M180" s="27">
        <f t="shared" si="10"/>
        <v>-13.52</v>
      </c>
      <c r="N180" s="20">
        <f t="shared" si="10"/>
        <v>-6.25</v>
      </c>
      <c r="O180" s="2" t="s">
        <v>28</v>
      </c>
    </row>
    <row r="181" spans="1:15" x14ac:dyDescent="0.25">
      <c r="A181" s="2" t="s">
        <v>188</v>
      </c>
      <c r="B181" s="18">
        <v>1674</v>
      </c>
      <c r="C181" s="17">
        <v>93</v>
      </c>
      <c r="D181" s="19">
        <v>131</v>
      </c>
      <c r="E181" s="20">
        <v>183</v>
      </c>
      <c r="F181" s="21">
        <v>234</v>
      </c>
      <c r="G181" s="22">
        <v>242</v>
      </c>
      <c r="H181" s="23">
        <v>292</v>
      </c>
      <c r="I181" s="24">
        <v>310</v>
      </c>
      <c r="J181" s="25">
        <v>284</v>
      </c>
      <c r="K181" s="23">
        <v>238</v>
      </c>
      <c r="L181" s="26">
        <v>179</v>
      </c>
      <c r="M181" s="27">
        <v>83</v>
      </c>
      <c r="N181" s="20">
        <v>80</v>
      </c>
      <c r="O181" s="2" t="s">
        <v>188</v>
      </c>
    </row>
    <row r="182" spans="1:15" x14ac:dyDescent="0.25">
      <c r="A182" s="2" t="s">
        <v>86</v>
      </c>
      <c r="B182" s="18">
        <v>2001</v>
      </c>
      <c r="C182" s="17">
        <v>1998</v>
      </c>
      <c r="D182" s="19">
        <v>2003</v>
      </c>
      <c r="E182" s="20">
        <v>1972</v>
      </c>
      <c r="F182" s="21">
        <v>1990</v>
      </c>
      <c r="G182" s="22">
        <v>2001</v>
      </c>
      <c r="H182" s="23">
        <v>1976</v>
      </c>
      <c r="I182" s="24">
        <v>1990</v>
      </c>
      <c r="J182" s="25">
        <v>1976</v>
      </c>
      <c r="K182" s="23">
        <v>1997</v>
      </c>
      <c r="L182" s="26">
        <v>1965</v>
      </c>
      <c r="M182" s="27">
        <v>2001</v>
      </c>
      <c r="N182" s="20">
        <v>1972</v>
      </c>
      <c r="O182" s="2" t="s">
        <v>86</v>
      </c>
    </row>
    <row r="183" spans="1:15" x14ac:dyDescent="0.25">
      <c r="A183" s="2" t="s">
        <v>189</v>
      </c>
      <c r="B183" s="18">
        <v>1603</v>
      </c>
      <c r="C183" s="17">
        <v>32</v>
      </c>
      <c r="D183" s="19">
        <v>65</v>
      </c>
      <c r="E183" s="20">
        <v>54</v>
      </c>
      <c r="F183" s="21">
        <v>100</v>
      </c>
      <c r="G183" s="22">
        <v>164</v>
      </c>
      <c r="H183" s="23">
        <v>133</v>
      </c>
      <c r="I183" s="24">
        <v>141</v>
      </c>
      <c r="J183" s="25">
        <v>127</v>
      </c>
      <c r="K183" s="23">
        <v>81</v>
      </c>
      <c r="L183" s="26">
        <v>52</v>
      </c>
      <c r="M183" s="27">
        <v>63</v>
      </c>
      <c r="N183" s="20">
        <v>17</v>
      </c>
      <c r="O183" s="2" t="s">
        <v>189</v>
      </c>
    </row>
    <row r="184" spans="1:15" x14ac:dyDescent="0.25">
      <c r="A184" s="2" t="s">
        <v>86</v>
      </c>
      <c r="B184" s="18">
        <v>2002</v>
      </c>
      <c r="C184" s="17">
        <v>1964</v>
      </c>
      <c r="D184" s="19">
        <v>2004</v>
      </c>
      <c r="E184" s="20">
        <v>2001</v>
      </c>
      <c r="F184" s="21">
        <v>1998</v>
      </c>
      <c r="G184" s="22">
        <v>2002</v>
      </c>
      <c r="H184" s="23">
        <v>1977</v>
      </c>
      <c r="I184" s="24">
        <v>1965</v>
      </c>
      <c r="J184" s="25">
        <v>1968</v>
      </c>
      <c r="K184" s="23">
        <v>1984</v>
      </c>
      <c r="L184" s="26">
        <v>1998</v>
      </c>
      <c r="M184" s="27">
        <v>2002</v>
      </c>
      <c r="N184" s="20">
        <v>1988</v>
      </c>
      <c r="O184" s="2" t="s">
        <v>86</v>
      </c>
    </row>
    <row r="185" spans="1:15" x14ac:dyDescent="0.25">
      <c r="A185" s="15" t="s">
        <v>190</v>
      </c>
      <c r="B185" s="16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 t="s">
        <v>190</v>
      </c>
    </row>
    <row r="186" spans="1:15" x14ac:dyDescent="0.25">
      <c r="A186" s="3" t="s">
        <v>191</v>
      </c>
      <c r="B186" s="4">
        <f>SUM(C186:N186)</f>
        <v>146</v>
      </c>
      <c r="C186" s="5">
        <v>20</v>
      </c>
      <c r="D186" s="6">
        <v>9</v>
      </c>
      <c r="E186" s="7">
        <v>10</v>
      </c>
      <c r="F186" s="8">
        <v>13</v>
      </c>
      <c r="G186" s="9">
        <v>7</v>
      </c>
      <c r="H186" s="10">
        <v>9</v>
      </c>
      <c r="I186" s="11">
        <v>12</v>
      </c>
      <c r="J186" s="12">
        <v>16</v>
      </c>
      <c r="K186" s="10">
        <v>10</v>
      </c>
      <c r="L186" s="13">
        <v>13</v>
      </c>
      <c r="M186" s="14">
        <v>14</v>
      </c>
      <c r="N186" s="7">
        <v>13</v>
      </c>
      <c r="O186" s="3" t="s">
        <v>191</v>
      </c>
    </row>
    <row r="187" spans="1:15" x14ac:dyDescent="0.25">
      <c r="A187" s="2" t="s">
        <v>192</v>
      </c>
      <c r="B187" s="18">
        <f>SUM(C187:N187)</f>
        <v>149.29999999999998</v>
      </c>
      <c r="C187" s="17">
        <v>13.33</v>
      </c>
      <c r="D187" s="19">
        <v>12</v>
      </c>
      <c r="E187" s="20">
        <v>12.33</v>
      </c>
      <c r="F187" s="21">
        <v>11.66</v>
      </c>
      <c r="G187" s="22">
        <v>13</v>
      </c>
      <c r="H187" s="23">
        <v>10</v>
      </c>
      <c r="I187" s="24">
        <v>11.33</v>
      </c>
      <c r="J187" s="25">
        <v>11.33</v>
      </c>
      <c r="K187" s="23">
        <v>9.33</v>
      </c>
      <c r="L187" s="26">
        <v>14.33</v>
      </c>
      <c r="M187" s="27">
        <v>16</v>
      </c>
      <c r="N187" s="20">
        <v>14.66</v>
      </c>
      <c r="O187" s="2" t="s">
        <v>192</v>
      </c>
    </row>
    <row r="188" spans="1:15" x14ac:dyDescent="0.25">
      <c r="A188" s="2" t="s">
        <v>193</v>
      </c>
      <c r="B188" s="18">
        <v>174</v>
      </c>
      <c r="C188" s="17">
        <v>20</v>
      </c>
      <c r="D188" s="19">
        <v>21</v>
      </c>
      <c r="E188" s="20">
        <v>20</v>
      </c>
      <c r="F188" s="21">
        <v>21</v>
      </c>
      <c r="G188" s="22">
        <v>21</v>
      </c>
      <c r="H188" s="23">
        <v>12</v>
      </c>
      <c r="I188" s="24">
        <v>12</v>
      </c>
      <c r="J188" s="25">
        <v>16</v>
      </c>
      <c r="K188" s="23">
        <v>18</v>
      </c>
      <c r="L188" s="26">
        <v>18</v>
      </c>
      <c r="M188" s="27">
        <v>18</v>
      </c>
      <c r="N188" s="20">
        <v>19</v>
      </c>
      <c r="O188" s="2" t="s">
        <v>193</v>
      </c>
    </row>
    <row r="189" spans="1:15" x14ac:dyDescent="0.25">
      <c r="A189" s="2" t="s">
        <v>86</v>
      </c>
      <c r="B189" s="18">
        <v>2002</v>
      </c>
      <c r="C189" s="17">
        <v>2004</v>
      </c>
      <c r="D189" s="19">
        <v>2002</v>
      </c>
      <c r="E189" s="20">
        <v>2001</v>
      </c>
      <c r="F189" s="21">
        <v>2001</v>
      </c>
      <c r="G189" s="22">
        <v>2002</v>
      </c>
      <c r="H189" s="23">
        <v>2002</v>
      </c>
      <c r="I189" s="24">
        <v>2004</v>
      </c>
      <c r="J189" s="25">
        <v>2004</v>
      </c>
      <c r="K189" s="23">
        <v>2001</v>
      </c>
      <c r="L189" s="26">
        <v>2002</v>
      </c>
      <c r="M189" s="27">
        <v>2002</v>
      </c>
      <c r="N189" s="20">
        <v>2002</v>
      </c>
      <c r="O189" s="2" t="s">
        <v>86</v>
      </c>
    </row>
    <row r="190" spans="1:15" x14ac:dyDescent="0.25">
      <c r="A190" s="2" t="s">
        <v>194</v>
      </c>
      <c r="B190" s="18">
        <v>115</v>
      </c>
      <c r="C190" s="17">
        <v>11</v>
      </c>
      <c r="D190" s="19">
        <v>7</v>
      </c>
      <c r="E190" s="20">
        <v>7</v>
      </c>
      <c r="F190" s="21">
        <v>6</v>
      </c>
      <c r="G190" s="22">
        <v>4</v>
      </c>
      <c r="H190" s="23">
        <v>7</v>
      </c>
      <c r="I190" s="24">
        <v>11</v>
      </c>
      <c r="J190" s="25">
        <v>4</v>
      </c>
      <c r="K190" s="23">
        <v>2</v>
      </c>
      <c r="L190" s="26">
        <v>10</v>
      </c>
      <c r="M190" s="27">
        <v>14</v>
      </c>
      <c r="N190" s="20">
        <v>13</v>
      </c>
      <c r="O190" s="2" t="s">
        <v>194</v>
      </c>
    </row>
    <row r="191" spans="1:15" ht="15.75" thickBot="1" x14ac:dyDescent="0.3">
      <c r="A191" s="128" t="s">
        <v>86</v>
      </c>
      <c r="B191" s="89">
        <v>2003</v>
      </c>
      <c r="C191" s="90">
        <v>2001</v>
      </c>
      <c r="D191" s="91">
        <v>2003</v>
      </c>
      <c r="E191" s="92">
        <v>2003</v>
      </c>
      <c r="F191" s="93">
        <v>2002</v>
      </c>
      <c r="G191" s="94">
        <v>2001</v>
      </c>
      <c r="H191" s="95">
        <v>2001</v>
      </c>
      <c r="I191" s="96">
        <v>2003</v>
      </c>
      <c r="J191" s="97">
        <v>2003</v>
      </c>
      <c r="K191" s="95">
        <v>2003</v>
      </c>
      <c r="L191" s="98">
        <v>2003</v>
      </c>
      <c r="M191" s="99">
        <v>2003</v>
      </c>
      <c r="N191" s="92">
        <v>2004</v>
      </c>
      <c r="O191" s="128" t="s">
        <v>86</v>
      </c>
    </row>
    <row r="192" spans="1:15" ht="15.75" thickTop="1" x14ac:dyDescent="0.25">
      <c r="A192" s="62" t="s">
        <v>195</v>
      </c>
      <c r="B192" s="63">
        <f>SUM(C192:N192)</f>
        <v>121</v>
      </c>
      <c r="C192" s="64">
        <v>15</v>
      </c>
      <c r="D192" s="65">
        <v>6</v>
      </c>
      <c r="E192" s="66">
        <v>7</v>
      </c>
      <c r="F192" s="67">
        <v>13</v>
      </c>
      <c r="G192" s="68">
        <v>5</v>
      </c>
      <c r="H192" s="69">
        <v>10</v>
      </c>
      <c r="I192" s="70">
        <v>11</v>
      </c>
      <c r="J192" s="71">
        <v>14</v>
      </c>
      <c r="K192" s="69">
        <v>10</v>
      </c>
      <c r="L192" s="72">
        <v>10</v>
      </c>
      <c r="M192" s="73">
        <v>11</v>
      </c>
      <c r="N192" s="66">
        <v>9</v>
      </c>
      <c r="O192" s="62" t="s">
        <v>195</v>
      </c>
    </row>
    <row r="193" spans="1:15" x14ac:dyDescent="0.25">
      <c r="A193" s="2" t="s">
        <v>192</v>
      </c>
      <c r="B193" s="18">
        <f>SUM(C193:N193)</f>
        <v>126</v>
      </c>
      <c r="C193" s="17">
        <v>11</v>
      </c>
      <c r="D193" s="19">
        <v>10</v>
      </c>
      <c r="E193" s="20">
        <v>10</v>
      </c>
      <c r="F193" s="21">
        <v>11</v>
      </c>
      <c r="G193" s="22">
        <v>10</v>
      </c>
      <c r="H193" s="23">
        <v>10</v>
      </c>
      <c r="I193" s="24">
        <v>9</v>
      </c>
      <c r="J193" s="25">
        <v>10</v>
      </c>
      <c r="K193" s="23">
        <v>11</v>
      </c>
      <c r="L193" s="26">
        <v>10</v>
      </c>
      <c r="M193" s="27">
        <v>12</v>
      </c>
      <c r="N193" s="20">
        <v>12</v>
      </c>
      <c r="O193" s="2" t="s">
        <v>192</v>
      </c>
    </row>
    <row r="194" spans="1:15" x14ac:dyDescent="0.25">
      <c r="A194" s="2" t="s">
        <v>193</v>
      </c>
      <c r="B194" s="16"/>
      <c r="C194" s="17">
        <v>24</v>
      </c>
      <c r="D194" s="19">
        <v>21</v>
      </c>
      <c r="E194" s="20">
        <v>23</v>
      </c>
      <c r="F194" s="21">
        <v>21</v>
      </c>
      <c r="G194" s="22">
        <v>19</v>
      </c>
      <c r="H194" s="23">
        <v>21</v>
      </c>
      <c r="I194" s="24">
        <v>21</v>
      </c>
      <c r="J194" s="25">
        <v>21</v>
      </c>
      <c r="K194" s="23">
        <v>22</v>
      </c>
      <c r="L194" s="26">
        <v>24</v>
      </c>
      <c r="M194" s="27">
        <v>23</v>
      </c>
      <c r="N194" s="20">
        <v>21</v>
      </c>
      <c r="O194" s="2" t="s">
        <v>193</v>
      </c>
    </row>
    <row r="195" spans="1:15" x14ac:dyDescent="0.25">
      <c r="A195" s="2" t="s">
        <v>86</v>
      </c>
      <c r="B195" s="16"/>
      <c r="C195" s="17">
        <v>1948</v>
      </c>
      <c r="D195" s="19">
        <v>1995</v>
      </c>
      <c r="E195" s="20">
        <v>1979</v>
      </c>
      <c r="F195" s="21">
        <v>2001</v>
      </c>
      <c r="G195" s="22" t="s">
        <v>99</v>
      </c>
      <c r="H195" s="23">
        <v>1991</v>
      </c>
      <c r="I195" s="24">
        <v>1988</v>
      </c>
      <c r="J195" s="25">
        <v>1956</v>
      </c>
      <c r="K195" s="23">
        <v>1950</v>
      </c>
      <c r="L195" s="26">
        <v>1981</v>
      </c>
      <c r="M195" s="27">
        <v>2000</v>
      </c>
      <c r="N195" s="20" t="s">
        <v>99</v>
      </c>
      <c r="O195" s="2" t="s">
        <v>86</v>
      </c>
    </row>
    <row r="196" spans="1:15" x14ac:dyDescent="0.25">
      <c r="A196" s="2" t="s">
        <v>194</v>
      </c>
      <c r="B196" s="16"/>
      <c r="C196" s="17">
        <v>1</v>
      </c>
      <c r="D196" s="19">
        <v>1</v>
      </c>
      <c r="E196" s="20">
        <v>1</v>
      </c>
      <c r="F196" s="21">
        <v>3</v>
      </c>
      <c r="G196" s="22">
        <v>2</v>
      </c>
      <c r="H196" s="23">
        <v>1</v>
      </c>
      <c r="I196" s="24">
        <v>3</v>
      </c>
      <c r="J196" s="25">
        <v>2</v>
      </c>
      <c r="K196" s="23">
        <v>1</v>
      </c>
      <c r="L196" s="26">
        <v>2</v>
      </c>
      <c r="M196" s="27">
        <v>4</v>
      </c>
      <c r="N196" s="20">
        <v>2</v>
      </c>
      <c r="O196" s="2" t="s">
        <v>194</v>
      </c>
    </row>
    <row r="197" spans="1:15" x14ac:dyDescent="0.25">
      <c r="A197" s="128" t="s">
        <v>86</v>
      </c>
      <c r="B197" s="16"/>
      <c r="C197" s="17">
        <v>1997</v>
      </c>
      <c r="D197" s="19">
        <v>1959</v>
      </c>
      <c r="E197" s="20">
        <v>1953</v>
      </c>
      <c r="F197" s="21" t="s">
        <v>99</v>
      </c>
      <c r="G197" s="22">
        <v>1989</v>
      </c>
      <c r="H197" s="23">
        <v>1976</v>
      </c>
      <c r="I197" s="24" t="s">
        <v>99</v>
      </c>
      <c r="J197" s="25">
        <v>1995</v>
      </c>
      <c r="K197" s="23">
        <v>1959</v>
      </c>
      <c r="L197" s="26">
        <v>1969</v>
      </c>
      <c r="M197" s="27" t="s">
        <v>99</v>
      </c>
      <c r="N197" s="20">
        <v>1971</v>
      </c>
      <c r="O197" s="128" t="s">
        <v>86</v>
      </c>
    </row>
    <row r="198" spans="1:15" x14ac:dyDescent="0.25">
      <c r="A198" s="15" t="s">
        <v>196</v>
      </c>
      <c r="B198" s="16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 t="s">
        <v>196</v>
      </c>
    </row>
    <row r="199" spans="1:15" x14ac:dyDescent="0.25">
      <c r="A199" s="3" t="s">
        <v>197</v>
      </c>
      <c r="B199" s="4">
        <v>44</v>
      </c>
      <c r="C199" s="5">
        <v>12</v>
      </c>
      <c r="D199" s="6">
        <v>6</v>
      </c>
      <c r="E199" s="7">
        <v>8</v>
      </c>
      <c r="F199" s="8">
        <v>9</v>
      </c>
      <c r="G199" s="9">
        <v>12</v>
      </c>
      <c r="H199" s="10">
        <v>7</v>
      </c>
      <c r="I199" s="11">
        <v>14</v>
      </c>
      <c r="J199" s="12">
        <v>32</v>
      </c>
      <c r="K199" s="10">
        <v>22</v>
      </c>
      <c r="L199" s="13">
        <v>14</v>
      </c>
      <c r="M199" s="14">
        <v>13</v>
      </c>
      <c r="N199" s="7">
        <v>19</v>
      </c>
      <c r="O199" s="3" t="s">
        <v>197</v>
      </c>
    </row>
    <row r="200" spans="1:15" x14ac:dyDescent="0.25">
      <c r="A200" s="36" t="s">
        <v>89</v>
      </c>
      <c r="B200" s="39">
        <v>37862</v>
      </c>
      <c r="C200" s="40">
        <v>37995</v>
      </c>
      <c r="D200" s="41">
        <v>38018</v>
      </c>
      <c r="E200" s="42">
        <v>37687</v>
      </c>
      <c r="F200" s="43">
        <v>38107</v>
      </c>
      <c r="G200" s="44">
        <v>38115</v>
      </c>
      <c r="H200" s="45">
        <v>38148</v>
      </c>
      <c r="I200" s="46">
        <v>38190</v>
      </c>
      <c r="J200" s="47">
        <v>38220</v>
      </c>
      <c r="K200" s="45">
        <v>38252</v>
      </c>
      <c r="L200" s="48">
        <v>38277</v>
      </c>
      <c r="M200" s="49">
        <v>38319</v>
      </c>
      <c r="N200" s="42">
        <v>38340</v>
      </c>
      <c r="O200" s="36" t="s">
        <v>89</v>
      </c>
    </row>
    <row r="201" spans="1:15" x14ac:dyDescent="0.25">
      <c r="A201" s="2" t="s">
        <v>198</v>
      </c>
      <c r="B201" s="18">
        <v>65</v>
      </c>
      <c r="C201" s="17">
        <v>25</v>
      </c>
      <c r="D201" s="19">
        <v>21</v>
      </c>
      <c r="E201" s="20">
        <v>20</v>
      </c>
      <c r="F201" s="21">
        <v>63.5</v>
      </c>
      <c r="G201" s="22">
        <v>12</v>
      </c>
      <c r="H201" s="23">
        <v>32</v>
      </c>
      <c r="I201" s="24">
        <v>48</v>
      </c>
      <c r="J201" s="25">
        <v>65</v>
      </c>
      <c r="K201" s="23">
        <v>32</v>
      </c>
      <c r="L201" s="26">
        <v>20</v>
      </c>
      <c r="M201" s="27">
        <v>31.5</v>
      </c>
      <c r="N201" s="20">
        <v>20</v>
      </c>
      <c r="O201" s="2" t="s">
        <v>198</v>
      </c>
    </row>
    <row r="202" spans="1:15" ht="15.75" thickBot="1" x14ac:dyDescent="0.3">
      <c r="A202" s="128" t="s">
        <v>89</v>
      </c>
      <c r="B202" s="153" t="s">
        <v>199</v>
      </c>
      <c r="C202" s="90" t="s">
        <v>200</v>
      </c>
      <c r="D202" s="91" t="s">
        <v>109</v>
      </c>
      <c r="E202" s="92" t="s">
        <v>201</v>
      </c>
      <c r="F202" s="93" t="s">
        <v>202</v>
      </c>
      <c r="G202" s="186">
        <v>38115</v>
      </c>
      <c r="H202" s="95" t="s">
        <v>203</v>
      </c>
      <c r="I202" s="96" t="s">
        <v>93</v>
      </c>
      <c r="J202" s="189">
        <v>37494</v>
      </c>
      <c r="K202" s="95" t="s">
        <v>204</v>
      </c>
      <c r="L202" s="98" t="s">
        <v>110</v>
      </c>
      <c r="M202" s="99" t="s">
        <v>111</v>
      </c>
      <c r="N202" s="92" t="s">
        <v>205</v>
      </c>
      <c r="O202" s="128" t="s">
        <v>89</v>
      </c>
    </row>
    <row r="203" spans="1:15" ht="15.75" thickTop="1" x14ac:dyDescent="0.25">
      <c r="A203" s="62" t="s">
        <v>206</v>
      </c>
      <c r="B203" s="154">
        <v>34.4</v>
      </c>
      <c r="C203" s="64">
        <v>17.2</v>
      </c>
      <c r="D203" s="65">
        <v>5.4</v>
      </c>
      <c r="E203" s="66">
        <v>9.6</v>
      </c>
      <c r="F203" s="67">
        <v>9.1999999999999993</v>
      </c>
      <c r="G203" s="68">
        <v>16.399999999999999</v>
      </c>
      <c r="H203" s="69">
        <v>7.8</v>
      </c>
      <c r="I203" s="70">
        <v>16.600000000000001</v>
      </c>
      <c r="J203" s="219">
        <v>35.6</v>
      </c>
      <c r="K203" s="69">
        <v>7</v>
      </c>
      <c r="L203" s="72">
        <v>10.8</v>
      </c>
      <c r="M203" s="220">
        <v>12.8</v>
      </c>
      <c r="N203" s="66">
        <v>28.2</v>
      </c>
      <c r="O203" s="62" t="s">
        <v>206</v>
      </c>
    </row>
    <row r="204" spans="1:15" x14ac:dyDescent="0.25">
      <c r="A204" s="155" t="s">
        <v>89</v>
      </c>
      <c r="B204" s="156">
        <v>37862</v>
      </c>
      <c r="C204" s="157">
        <v>37633</v>
      </c>
      <c r="D204" s="158">
        <v>38024</v>
      </c>
      <c r="E204" s="159">
        <v>38053</v>
      </c>
      <c r="F204" s="160">
        <v>38104</v>
      </c>
      <c r="G204" s="161">
        <v>38114</v>
      </c>
      <c r="H204" s="162">
        <v>38148</v>
      </c>
      <c r="I204" s="163">
        <v>38178</v>
      </c>
      <c r="J204" s="164">
        <v>38219</v>
      </c>
      <c r="K204" s="162">
        <v>38252</v>
      </c>
      <c r="L204" s="165">
        <v>38277</v>
      </c>
      <c r="M204" s="166">
        <v>38319</v>
      </c>
      <c r="N204" s="159">
        <v>38339</v>
      </c>
      <c r="O204" s="155" t="s">
        <v>89</v>
      </c>
    </row>
    <row r="205" spans="1:15" x14ac:dyDescent="0.25">
      <c r="A205" s="2" t="s">
        <v>198</v>
      </c>
      <c r="B205" s="18">
        <v>25</v>
      </c>
      <c r="C205" s="17">
        <v>41.1</v>
      </c>
      <c r="D205" s="19">
        <v>33.4</v>
      </c>
      <c r="E205" s="20">
        <v>31.4</v>
      </c>
      <c r="F205" s="21">
        <v>37.5</v>
      </c>
      <c r="G205" s="22">
        <v>38</v>
      </c>
      <c r="H205" s="23">
        <v>68.099999999999994</v>
      </c>
      <c r="I205" s="24">
        <v>77</v>
      </c>
      <c r="J205" s="25">
        <v>65</v>
      </c>
      <c r="K205" s="23">
        <v>101.4</v>
      </c>
      <c r="L205" s="26">
        <v>53.3</v>
      </c>
      <c r="M205" s="27">
        <v>37.4</v>
      </c>
      <c r="N205" s="20">
        <v>37.6</v>
      </c>
      <c r="O205" s="2" t="s">
        <v>198</v>
      </c>
    </row>
    <row r="206" spans="1:15" x14ac:dyDescent="0.25">
      <c r="A206" s="2" t="s">
        <v>89</v>
      </c>
      <c r="B206" s="18"/>
      <c r="C206" s="74">
        <v>9135</v>
      </c>
      <c r="D206" s="75">
        <v>37299</v>
      </c>
      <c r="E206" s="76">
        <v>32574</v>
      </c>
      <c r="F206" s="77">
        <v>28582</v>
      </c>
      <c r="G206" s="78">
        <v>34098</v>
      </c>
      <c r="H206" s="79">
        <v>19540</v>
      </c>
      <c r="I206" s="80">
        <v>10049</v>
      </c>
      <c r="J206" s="81">
        <v>37494</v>
      </c>
      <c r="K206" s="79">
        <v>34556</v>
      </c>
      <c r="L206" s="82">
        <v>11973</v>
      </c>
      <c r="M206" s="83">
        <v>23334</v>
      </c>
      <c r="N206" s="76">
        <v>29207</v>
      </c>
      <c r="O206" s="2"/>
    </row>
    <row r="207" spans="1:15" x14ac:dyDescent="0.25">
      <c r="A207" s="15" t="s">
        <v>207</v>
      </c>
      <c r="B207" s="16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 t="s">
        <v>207</v>
      </c>
    </row>
    <row r="208" spans="1:15" x14ac:dyDescent="0.25">
      <c r="A208" s="3" t="s">
        <v>208</v>
      </c>
      <c r="B208" s="4">
        <f>SUM(C208:N208)</f>
        <v>13</v>
      </c>
      <c r="C208" s="5">
        <v>3</v>
      </c>
      <c r="D208" s="6">
        <v>5</v>
      </c>
      <c r="E208" s="7">
        <v>3</v>
      </c>
      <c r="F208" s="8">
        <v>0</v>
      </c>
      <c r="G208" s="9">
        <v>0</v>
      </c>
      <c r="H208" s="10">
        <v>0</v>
      </c>
      <c r="I208" s="11">
        <v>0</v>
      </c>
      <c r="J208" s="12">
        <v>0</v>
      </c>
      <c r="K208" s="10">
        <v>0</v>
      </c>
      <c r="L208" s="13">
        <v>0</v>
      </c>
      <c r="M208" s="14">
        <v>1</v>
      </c>
      <c r="N208" s="7">
        <v>1</v>
      </c>
      <c r="O208" s="3" t="s">
        <v>208</v>
      </c>
    </row>
    <row r="209" spans="1:15" x14ac:dyDescent="0.25">
      <c r="A209" s="2" t="s">
        <v>209</v>
      </c>
      <c r="B209" s="18">
        <f>SUM(C209:N209)</f>
        <v>6.65</v>
      </c>
      <c r="C209" s="17">
        <v>2</v>
      </c>
      <c r="D209" s="19">
        <v>2.33</v>
      </c>
      <c r="E209" s="20">
        <v>1.33</v>
      </c>
      <c r="F209" s="21">
        <v>0.33</v>
      </c>
      <c r="G209" s="22">
        <v>0</v>
      </c>
      <c r="H209" s="23">
        <v>0</v>
      </c>
      <c r="I209" s="24">
        <v>0</v>
      </c>
      <c r="J209" s="25">
        <v>0</v>
      </c>
      <c r="K209" s="23">
        <v>0</v>
      </c>
      <c r="L209" s="26">
        <v>0</v>
      </c>
      <c r="M209" s="27">
        <v>0</v>
      </c>
      <c r="N209" s="20">
        <v>0.66</v>
      </c>
      <c r="O209" s="2" t="s">
        <v>209</v>
      </c>
    </row>
    <row r="210" spans="1:15" x14ac:dyDescent="0.25">
      <c r="A210" s="2" t="s">
        <v>210</v>
      </c>
      <c r="B210" s="18">
        <v>15</v>
      </c>
      <c r="C210" s="17">
        <v>3</v>
      </c>
      <c r="D210" s="19">
        <v>6</v>
      </c>
      <c r="E210" s="20">
        <v>4</v>
      </c>
      <c r="F210" s="21">
        <v>1</v>
      </c>
      <c r="G210" s="22">
        <v>0</v>
      </c>
      <c r="H210" s="23">
        <v>0</v>
      </c>
      <c r="I210" s="24">
        <v>0</v>
      </c>
      <c r="J210" s="25">
        <v>0</v>
      </c>
      <c r="K210" s="23">
        <v>0</v>
      </c>
      <c r="L210" s="26">
        <v>0</v>
      </c>
      <c r="M210" s="27">
        <v>1</v>
      </c>
      <c r="N210" s="20">
        <v>1</v>
      </c>
      <c r="O210" s="2" t="s">
        <v>210</v>
      </c>
    </row>
    <row r="211" spans="1:15" x14ac:dyDescent="0.25">
      <c r="A211" s="2" t="s">
        <v>86</v>
      </c>
      <c r="B211" s="18">
        <v>2001</v>
      </c>
      <c r="C211" s="17">
        <v>2004</v>
      </c>
      <c r="D211" s="19">
        <v>2001</v>
      </c>
      <c r="E211" s="20">
        <v>2001</v>
      </c>
      <c r="F211" s="21">
        <v>2003</v>
      </c>
      <c r="G211" s="22"/>
      <c r="H211" s="23"/>
      <c r="I211" s="24"/>
      <c r="J211" s="25"/>
      <c r="K211" s="23"/>
      <c r="L211" s="26"/>
      <c r="M211" s="27">
        <v>2004</v>
      </c>
      <c r="N211" s="20">
        <v>2004</v>
      </c>
      <c r="O211" s="2" t="s">
        <v>86</v>
      </c>
    </row>
    <row r="212" spans="1:15" x14ac:dyDescent="0.25">
      <c r="A212" s="2" t="s">
        <v>211</v>
      </c>
      <c r="B212" s="18">
        <v>0</v>
      </c>
      <c r="C212" s="17">
        <v>0</v>
      </c>
      <c r="D212" s="19">
        <v>0</v>
      </c>
      <c r="E212" s="20">
        <v>0</v>
      </c>
      <c r="F212" s="21">
        <v>0</v>
      </c>
      <c r="G212" s="22">
        <v>0</v>
      </c>
      <c r="H212" s="23">
        <v>0</v>
      </c>
      <c r="I212" s="24">
        <v>0</v>
      </c>
      <c r="J212" s="25">
        <v>0</v>
      </c>
      <c r="K212" s="23">
        <v>0</v>
      </c>
      <c r="L212" s="26">
        <v>0</v>
      </c>
      <c r="M212" s="27">
        <v>0</v>
      </c>
      <c r="N212" s="20">
        <v>0</v>
      </c>
      <c r="O212" s="2" t="s">
        <v>211</v>
      </c>
    </row>
    <row r="213" spans="1:15" x14ac:dyDescent="0.25">
      <c r="A213" s="2" t="s">
        <v>126</v>
      </c>
      <c r="B213" s="18">
        <v>2002</v>
      </c>
      <c r="C213" s="17">
        <v>2002</v>
      </c>
      <c r="D213" s="19">
        <v>2002</v>
      </c>
      <c r="E213" s="20">
        <v>2003</v>
      </c>
      <c r="F213" s="21">
        <v>2004</v>
      </c>
      <c r="G213" s="22"/>
      <c r="H213" s="23"/>
      <c r="I213" s="24"/>
      <c r="J213" s="25"/>
      <c r="K213" s="23"/>
      <c r="L213" s="26"/>
      <c r="M213" s="27">
        <v>2002</v>
      </c>
      <c r="N213" s="20">
        <v>2002</v>
      </c>
      <c r="O213" s="2" t="s">
        <v>126</v>
      </c>
    </row>
    <row r="214" spans="1:15" x14ac:dyDescent="0.25">
      <c r="A214" s="2" t="s">
        <v>212</v>
      </c>
      <c r="B214" s="18">
        <v>9</v>
      </c>
      <c r="C214" s="17">
        <v>5</v>
      </c>
      <c r="D214" s="19">
        <v>4</v>
      </c>
      <c r="E214" s="20">
        <v>0.5</v>
      </c>
      <c r="F214" s="21">
        <v>0.5</v>
      </c>
      <c r="G214" s="22">
        <v>0</v>
      </c>
      <c r="H214" s="23">
        <v>0</v>
      </c>
      <c r="I214" s="24">
        <v>0</v>
      </c>
      <c r="J214" s="25">
        <v>0</v>
      </c>
      <c r="K214" s="23">
        <v>0</v>
      </c>
      <c r="L214" s="26">
        <v>0</v>
      </c>
      <c r="M214" s="27">
        <v>0</v>
      </c>
      <c r="N214" s="20">
        <v>0</v>
      </c>
      <c r="O214" s="2" t="s">
        <v>212</v>
      </c>
    </row>
    <row r="215" spans="1:15" ht="15.75" thickBot="1" x14ac:dyDescent="0.3">
      <c r="A215" s="50" t="s">
        <v>89</v>
      </c>
      <c r="B215" s="51">
        <v>37652</v>
      </c>
      <c r="C215" s="52">
        <v>37987</v>
      </c>
      <c r="D215" s="53">
        <v>37653</v>
      </c>
      <c r="E215" s="54">
        <v>38056</v>
      </c>
      <c r="F215" s="55">
        <v>37721</v>
      </c>
      <c r="G215" s="56"/>
      <c r="H215" s="57"/>
      <c r="I215" s="58"/>
      <c r="J215" s="59"/>
      <c r="K215" s="57"/>
      <c r="L215" s="60"/>
      <c r="M215" s="61"/>
      <c r="N215" s="54"/>
      <c r="O215" s="50" t="s">
        <v>89</v>
      </c>
    </row>
    <row r="216" spans="1:15" ht="15.75" thickTop="1" x14ac:dyDescent="0.25">
      <c r="A216" s="86" t="s">
        <v>213</v>
      </c>
      <c r="B216" s="63">
        <f>SUM(C216:N216)</f>
        <v>8</v>
      </c>
      <c r="C216" s="64">
        <v>3</v>
      </c>
      <c r="D216" s="65">
        <v>5</v>
      </c>
      <c r="E216" s="66">
        <v>0</v>
      </c>
      <c r="F216" s="67">
        <v>0</v>
      </c>
      <c r="G216" s="68">
        <v>0</v>
      </c>
      <c r="H216" s="69">
        <v>0</v>
      </c>
      <c r="I216" s="70">
        <v>0</v>
      </c>
      <c r="J216" s="71">
        <v>0</v>
      </c>
      <c r="K216" s="69">
        <v>0</v>
      </c>
      <c r="L216" s="72">
        <v>0</v>
      </c>
      <c r="M216" s="73">
        <v>0</v>
      </c>
      <c r="N216" s="66">
        <v>0</v>
      </c>
      <c r="O216" s="86" t="s">
        <v>213</v>
      </c>
    </row>
    <row r="217" spans="1:15" x14ac:dyDescent="0.25">
      <c r="A217" s="2" t="s">
        <v>209</v>
      </c>
      <c r="B217" s="18">
        <f>SUM(C217:N217)</f>
        <v>14</v>
      </c>
      <c r="C217" s="17">
        <v>4</v>
      </c>
      <c r="D217" s="19">
        <v>4</v>
      </c>
      <c r="E217" s="20">
        <v>2</v>
      </c>
      <c r="F217" s="21">
        <v>1</v>
      </c>
      <c r="G217" s="22">
        <v>0</v>
      </c>
      <c r="H217" s="23">
        <v>0</v>
      </c>
      <c r="I217" s="24">
        <v>0</v>
      </c>
      <c r="J217" s="25">
        <v>0</v>
      </c>
      <c r="K217" s="23">
        <v>0</v>
      </c>
      <c r="L217" s="26">
        <v>0</v>
      </c>
      <c r="M217" s="27">
        <v>1</v>
      </c>
      <c r="N217" s="20">
        <v>2</v>
      </c>
      <c r="O217" s="2" t="s">
        <v>209</v>
      </c>
    </row>
    <row r="218" spans="1:15" x14ac:dyDescent="0.25">
      <c r="A218" s="15" t="s">
        <v>214</v>
      </c>
      <c r="B218" s="16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 t="s">
        <v>214</v>
      </c>
    </row>
    <row r="219" spans="1:15" x14ac:dyDescent="0.25">
      <c r="A219" s="3" t="s">
        <v>215</v>
      </c>
      <c r="B219" s="4">
        <f>SUM(C219:N219)</f>
        <v>11</v>
      </c>
      <c r="C219" s="5">
        <v>0</v>
      </c>
      <c r="D219" s="6">
        <v>2</v>
      </c>
      <c r="E219" s="7">
        <v>0</v>
      </c>
      <c r="F219" s="8">
        <v>0</v>
      </c>
      <c r="G219" s="9">
        <v>2</v>
      </c>
      <c r="H219" s="10">
        <v>1</v>
      </c>
      <c r="I219" s="11">
        <v>1</v>
      </c>
      <c r="J219" s="12">
        <v>0</v>
      </c>
      <c r="K219" s="10">
        <v>0</v>
      </c>
      <c r="L219" s="13">
        <v>0</v>
      </c>
      <c r="M219" s="14">
        <v>2</v>
      </c>
      <c r="N219" s="7">
        <v>3</v>
      </c>
      <c r="O219" s="3" t="s">
        <v>215</v>
      </c>
    </row>
    <row r="220" spans="1:15" x14ac:dyDescent="0.25">
      <c r="A220" s="2" t="s">
        <v>216</v>
      </c>
      <c r="B220" s="18">
        <f>SUM(C220:N220)</f>
        <v>17.29</v>
      </c>
      <c r="C220" s="17">
        <v>3</v>
      </c>
      <c r="D220" s="19">
        <v>1</v>
      </c>
      <c r="E220" s="20">
        <v>3</v>
      </c>
      <c r="F220" s="21">
        <v>0.66</v>
      </c>
      <c r="G220" s="22">
        <v>1.33</v>
      </c>
      <c r="H220" s="23">
        <v>0.66</v>
      </c>
      <c r="I220" s="24">
        <v>0.66</v>
      </c>
      <c r="J220" s="25">
        <v>1</v>
      </c>
      <c r="K220" s="23">
        <v>1.66</v>
      </c>
      <c r="L220" s="26">
        <v>0.66</v>
      </c>
      <c r="M220" s="27">
        <v>2.66</v>
      </c>
      <c r="N220" s="20">
        <v>1</v>
      </c>
      <c r="O220" s="2" t="s">
        <v>216</v>
      </c>
    </row>
    <row r="221" spans="1:15" x14ac:dyDescent="0.25">
      <c r="A221" s="2" t="s">
        <v>217</v>
      </c>
      <c r="B221" s="18">
        <v>25</v>
      </c>
      <c r="C221" s="17">
        <v>6</v>
      </c>
      <c r="D221" s="19">
        <v>3</v>
      </c>
      <c r="E221" s="20">
        <v>5</v>
      </c>
      <c r="F221" s="21">
        <v>1</v>
      </c>
      <c r="G221" s="22">
        <v>4</v>
      </c>
      <c r="H221" s="23">
        <v>1</v>
      </c>
      <c r="I221" s="24">
        <v>1</v>
      </c>
      <c r="J221" s="25">
        <v>2</v>
      </c>
      <c r="K221" s="23">
        <v>2</v>
      </c>
      <c r="L221" s="26">
        <v>2</v>
      </c>
      <c r="M221" s="27">
        <v>5</v>
      </c>
      <c r="N221" s="20">
        <v>3</v>
      </c>
      <c r="O221" s="2" t="s">
        <v>217</v>
      </c>
    </row>
    <row r="222" spans="1:15" x14ac:dyDescent="0.25">
      <c r="A222" s="2" t="s">
        <v>86</v>
      </c>
      <c r="B222" s="18">
        <v>2001</v>
      </c>
      <c r="C222" s="17">
        <v>2001</v>
      </c>
      <c r="D222" s="19">
        <v>2001</v>
      </c>
      <c r="E222" s="20">
        <v>2001</v>
      </c>
      <c r="F222" s="21">
        <v>2002</v>
      </c>
      <c r="G222" s="22">
        <v>2001</v>
      </c>
      <c r="H222" s="23">
        <v>2004</v>
      </c>
      <c r="I222" s="24">
        <v>2004</v>
      </c>
      <c r="J222" s="25">
        <v>2001</v>
      </c>
      <c r="K222" s="23">
        <v>2003</v>
      </c>
      <c r="L222" s="26">
        <v>2003</v>
      </c>
      <c r="M222" s="27">
        <v>2002</v>
      </c>
      <c r="N222" s="20">
        <v>2004</v>
      </c>
      <c r="O222" s="2" t="s">
        <v>86</v>
      </c>
    </row>
    <row r="223" spans="1:15" x14ac:dyDescent="0.25">
      <c r="A223" s="2" t="s">
        <v>218</v>
      </c>
      <c r="B223" s="18">
        <v>11</v>
      </c>
      <c r="C223" s="17">
        <v>0</v>
      </c>
      <c r="D223" s="19">
        <v>0</v>
      </c>
      <c r="E223" s="20">
        <v>0</v>
      </c>
      <c r="F223" s="21">
        <v>0</v>
      </c>
      <c r="G223" s="22">
        <v>0</v>
      </c>
      <c r="H223" s="23">
        <v>0</v>
      </c>
      <c r="I223" s="24">
        <v>0</v>
      </c>
      <c r="J223" s="25">
        <v>0</v>
      </c>
      <c r="K223" s="23">
        <v>1</v>
      </c>
      <c r="L223" s="26">
        <v>0</v>
      </c>
      <c r="M223" s="27">
        <v>0</v>
      </c>
      <c r="N223" s="20">
        <v>1</v>
      </c>
      <c r="O223" s="2" t="s">
        <v>218</v>
      </c>
    </row>
    <row r="224" spans="1:15" ht="15.75" thickBot="1" x14ac:dyDescent="0.3">
      <c r="A224" s="128" t="s">
        <v>86</v>
      </c>
      <c r="B224" s="89">
        <v>2003</v>
      </c>
      <c r="C224" s="90">
        <v>2004</v>
      </c>
      <c r="D224" s="91">
        <v>2003</v>
      </c>
      <c r="E224" s="92">
        <v>2004</v>
      </c>
      <c r="F224" s="93">
        <v>2004</v>
      </c>
      <c r="G224" s="94">
        <v>2002</v>
      </c>
      <c r="H224" s="95">
        <v>2002</v>
      </c>
      <c r="I224" s="96">
        <v>2001</v>
      </c>
      <c r="J224" s="97">
        <v>2003</v>
      </c>
      <c r="K224" s="95">
        <v>2002</v>
      </c>
      <c r="L224" s="98">
        <v>2004</v>
      </c>
      <c r="M224" s="99">
        <v>2001</v>
      </c>
      <c r="N224" s="92">
        <v>2001</v>
      </c>
      <c r="O224" s="128" t="s">
        <v>86</v>
      </c>
    </row>
    <row r="225" spans="1:15" ht="15.75" thickTop="1" x14ac:dyDescent="0.25">
      <c r="A225" s="62" t="s">
        <v>219</v>
      </c>
      <c r="B225" s="63">
        <f>SUM(C225:N225)</f>
        <v>14</v>
      </c>
      <c r="C225" s="64">
        <v>0</v>
      </c>
      <c r="D225" s="65">
        <v>1</v>
      </c>
      <c r="E225" s="66">
        <v>0</v>
      </c>
      <c r="F225" s="67">
        <v>0</v>
      </c>
      <c r="G225" s="68">
        <v>3</v>
      </c>
      <c r="H225" s="69">
        <v>0</v>
      </c>
      <c r="I225" s="70">
        <v>1</v>
      </c>
      <c r="J225" s="71">
        <v>2</v>
      </c>
      <c r="K225" s="136">
        <v>5</v>
      </c>
      <c r="L225" s="72">
        <v>0</v>
      </c>
      <c r="M225" s="73">
        <v>0</v>
      </c>
      <c r="N225" s="66">
        <v>2</v>
      </c>
      <c r="O225" s="62" t="s">
        <v>219</v>
      </c>
    </row>
    <row r="226" spans="1:15" x14ac:dyDescent="0.25">
      <c r="A226" s="2" t="s">
        <v>220</v>
      </c>
      <c r="B226" s="18">
        <f>SUM(C226:N226)</f>
        <v>58</v>
      </c>
      <c r="C226" s="17">
        <v>5</v>
      </c>
      <c r="D226" s="19">
        <v>6</v>
      </c>
      <c r="E226" s="20">
        <v>5</v>
      </c>
      <c r="F226" s="21">
        <v>4</v>
      </c>
      <c r="G226" s="22">
        <v>3</v>
      </c>
      <c r="H226" s="23">
        <v>4</v>
      </c>
      <c r="I226" s="24">
        <v>4</v>
      </c>
      <c r="J226" s="25">
        <v>4</v>
      </c>
      <c r="K226" s="23">
        <v>5</v>
      </c>
      <c r="L226" s="26">
        <v>6</v>
      </c>
      <c r="M226" s="27">
        <v>6</v>
      </c>
      <c r="N226" s="20">
        <v>6</v>
      </c>
      <c r="O226" s="2" t="s">
        <v>220</v>
      </c>
    </row>
    <row r="227" spans="1:15" x14ac:dyDescent="0.25">
      <c r="A227" s="15" t="s">
        <v>221</v>
      </c>
      <c r="B227" s="16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 t="s">
        <v>221</v>
      </c>
    </row>
    <row r="228" spans="1:15" x14ac:dyDescent="0.25">
      <c r="A228" s="3" t="s">
        <v>222</v>
      </c>
      <c r="B228" s="4"/>
      <c r="C228" s="5">
        <v>69.5</v>
      </c>
      <c r="D228" s="6">
        <v>55.4</v>
      </c>
      <c r="E228" s="7">
        <v>27.4</v>
      </c>
      <c r="F228" s="8">
        <v>48.6</v>
      </c>
      <c r="G228" s="9">
        <v>28.1</v>
      </c>
      <c r="H228" s="10">
        <v>50</v>
      </c>
      <c r="I228" s="11">
        <v>39.6</v>
      </c>
      <c r="J228" s="12">
        <v>41</v>
      </c>
      <c r="K228" s="10">
        <v>38.200000000000003</v>
      </c>
      <c r="L228" s="13">
        <v>45</v>
      </c>
      <c r="M228" s="14">
        <v>42.1</v>
      </c>
      <c r="N228" s="7">
        <v>55.1</v>
      </c>
      <c r="O228" s="3" t="s">
        <v>222</v>
      </c>
    </row>
    <row r="229" spans="1:15" x14ac:dyDescent="0.25">
      <c r="A229" s="36" t="s">
        <v>223</v>
      </c>
      <c r="B229" s="18">
        <v>56.2</v>
      </c>
      <c r="C229" s="17">
        <v>69.5</v>
      </c>
      <c r="D229" s="19">
        <v>55.4</v>
      </c>
      <c r="E229" s="20">
        <v>27.4</v>
      </c>
      <c r="F229" s="21">
        <v>48.6</v>
      </c>
      <c r="G229" s="177">
        <v>45</v>
      </c>
      <c r="H229" s="23">
        <v>50</v>
      </c>
      <c r="I229" s="24">
        <v>39.6</v>
      </c>
      <c r="J229" s="221">
        <v>41</v>
      </c>
      <c r="K229" s="23">
        <v>41</v>
      </c>
      <c r="L229" s="26">
        <v>45</v>
      </c>
      <c r="M229" s="27">
        <v>47.2</v>
      </c>
      <c r="N229" s="222">
        <v>56.2</v>
      </c>
      <c r="O229" s="36" t="s">
        <v>223</v>
      </c>
    </row>
    <row r="230" spans="1:15" ht="15.75" thickBot="1" x14ac:dyDescent="0.3">
      <c r="A230" s="178" t="s">
        <v>86</v>
      </c>
      <c r="B230" s="51">
        <v>37975</v>
      </c>
      <c r="C230" s="52">
        <v>38017</v>
      </c>
      <c r="D230" s="53">
        <v>38025</v>
      </c>
      <c r="E230" s="54">
        <v>37681</v>
      </c>
      <c r="F230" s="55">
        <v>38105</v>
      </c>
      <c r="G230" s="56">
        <v>37743</v>
      </c>
      <c r="H230" s="57">
        <v>38161</v>
      </c>
      <c r="I230" s="58">
        <v>38170</v>
      </c>
      <c r="J230" s="59">
        <v>38218</v>
      </c>
      <c r="K230" s="57">
        <v>37886</v>
      </c>
      <c r="L230" s="60">
        <v>38281</v>
      </c>
      <c r="M230" s="61">
        <v>37928</v>
      </c>
      <c r="N230" s="54">
        <v>37975</v>
      </c>
      <c r="O230" s="178" t="s">
        <v>86</v>
      </c>
    </row>
    <row r="231" spans="1:15" ht="15.75" thickTop="1" x14ac:dyDescent="0.25">
      <c r="A231" s="62" t="s">
        <v>224</v>
      </c>
      <c r="B231" s="63">
        <v>108</v>
      </c>
      <c r="C231" s="64">
        <v>108</v>
      </c>
      <c r="D231" s="65">
        <v>104.4</v>
      </c>
      <c r="E231" s="66">
        <v>104.4</v>
      </c>
      <c r="F231" s="67">
        <v>75.599999999999994</v>
      </c>
      <c r="G231" s="68">
        <v>65</v>
      </c>
      <c r="H231" s="69">
        <v>97.2</v>
      </c>
      <c r="I231" s="70">
        <v>93.6</v>
      </c>
      <c r="J231" s="71">
        <v>75.599999999999994</v>
      </c>
      <c r="K231" s="69">
        <v>75.599999999999994</v>
      </c>
      <c r="L231" s="72">
        <v>82.8</v>
      </c>
      <c r="M231" s="73">
        <v>97.2</v>
      </c>
      <c r="N231" s="66">
        <v>148</v>
      </c>
      <c r="O231" s="62" t="s">
        <v>224</v>
      </c>
    </row>
    <row r="232" spans="1:15" x14ac:dyDescent="0.25">
      <c r="A232" s="36" t="s">
        <v>223</v>
      </c>
      <c r="B232" s="18">
        <v>180</v>
      </c>
      <c r="C232" s="17">
        <v>151</v>
      </c>
      <c r="D232" s="19">
        <v>151</v>
      </c>
      <c r="E232" s="20">
        <v>126</v>
      </c>
      <c r="F232" s="21">
        <v>180</v>
      </c>
      <c r="G232" s="22">
        <v>133</v>
      </c>
      <c r="H232" s="23">
        <v>108</v>
      </c>
      <c r="I232" s="24">
        <v>97</v>
      </c>
      <c r="J232" s="25">
        <v>108</v>
      </c>
      <c r="K232" s="23">
        <v>108</v>
      </c>
      <c r="L232" s="26">
        <v>180</v>
      </c>
      <c r="M232" s="27">
        <v>122</v>
      </c>
      <c r="N232" s="20">
        <v>148</v>
      </c>
      <c r="O232" s="36" t="s">
        <v>223</v>
      </c>
    </row>
    <row r="233" spans="1:15" x14ac:dyDescent="0.25">
      <c r="A233" s="36" t="s">
        <v>86</v>
      </c>
      <c r="B233" s="18"/>
      <c r="C233" s="17">
        <v>1966</v>
      </c>
      <c r="D233" s="19">
        <v>1990</v>
      </c>
      <c r="E233" s="20">
        <v>1984</v>
      </c>
      <c r="F233" s="21">
        <v>1949</v>
      </c>
      <c r="G233" s="22">
        <v>1949</v>
      </c>
      <c r="H233" s="23">
        <v>1993</v>
      </c>
      <c r="I233" s="80" t="s">
        <v>99</v>
      </c>
      <c r="J233" s="25">
        <v>1949</v>
      </c>
      <c r="K233" s="23" t="s">
        <v>99</v>
      </c>
      <c r="L233" s="26">
        <v>1949</v>
      </c>
      <c r="M233" s="27" t="s">
        <v>99</v>
      </c>
      <c r="N233" s="20">
        <v>2004</v>
      </c>
      <c r="O233" s="36" t="s">
        <v>86</v>
      </c>
    </row>
    <row r="234" spans="1:15" x14ac:dyDescent="0.25">
      <c r="A234" s="16" t="s">
        <v>225</v>
      </c>
      <c r="B234" s="16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6" t="s">
        <v>225</v>
      </c>
    </row>
    <row r="235" spans="1:15" x14ac:dyDescent="0.25">
      <c r="A235" s="3" t="s">
        <v>349</v>
      </c>
      <c r="B235" s="4">
        <f>SUM(C235:N235)</f>
        <v>15</v>
      </c>
      <c r="C235" s="5">
        <v>0</v>
      </c>
      <c r="D235" s="6">
        <v>3</v>
      </c>
      <c r="E235" s="7">
        <v>3</v>
      </c>
      <c r="F235" s="8">
        <v>0.5</v>
      </c>
      <c r="G235" s="9">
        <v>2.5</v>
      </c>
      <c r="H235" s="10">
        <v>2</v>
      </c>
      <c r="I235" s="11">
        <v>0</v>
      </c>
      <c r="J235" s="12">
        <v>0</v>
      </c>
      <c r="K235" s="10">
        <v>0</v>
      </c>
      <c r="L235" s="13">
        <v>0</v>
      </c>
      <c r="M235" s="14">
        <v>2.5</v>
      </c>
      <c r="N235" s="7">
        <v>1.5</v>
      </c>
      <c r="O235" s="3" t="s">
        <v>349</v>
      </c>
    </row>
    <row r="236" spans="1:15" x14ac:dyDescent="0.25">
      <c r="A236" s="36" t="s">
        <v>227</v>
      </c>
      <c r="B236" s="18">
        <f>SUM(C236:N236)</f>
        <v>11.72</v>
      </c>
      <c r="C236" s="17">
        <v>0.33</v>
      </c>
      <c r="D236" s="19">
        <v>0.66</v>
      </c>
      <c r="E236" s="20">
        <v>0.66</v>
      </c>
      <c r="F236" s="21">
        <v>1.66</v>
      </c>
      <c r="G236" s="22">
        <v>1</v>
      </c>
      <c r="H236" s="23">
        <v>1.17</v>
      </c>
      <c r="I236" s="24">
        <v>0.66</v>
      </c>
      <c r="J236" s="25">
        <v>1</v>
      </c>
      <c r="K236" s="23">
        <v>1.5</v>
      </c>
      <c r="L236" s="26">
        <v>0.5</v>
      </c>
      <c r="M236" s="27">
        <v>1.08</v>
      </c>
      <c r="N236" s="20">
        <v>1.5</v>
      </c>
      <c r="O236" s="36" t="s">
        <v>227</v>
      </c>
    </row>
    <row r="237" spans="1:15" x14ac:dyDescent="0.25">
      <c r="A237" s="36" t="s">
        <v>228</v>
      </c>
      <c r="B237" s="18" t="s">
        <v>229</v>
      </c>
      <c r="C237" s="179" t="s">
        <v>230</v>
      </c>
      <c r="D237" s="19" t="s">
        <v>350</v>
      </c>
      <c r="E237" s="20" t="s">
        <v>350</v>
      </c>
      <c r="F237" s="21" t="s">
        <v>233</v>
      </c>
      <c r="G237" s="22" t="s">
        <v>351</v>
      </c>
      <c r="H237" s="23" t="s">
        <v>352</v>
      </c>
      <c r="I237" s="24" t="s">
        <v>234</v>
      </c>
      <c r="J237" s="25" t="s">
        <v>235</v>
      </c>
      <c r="K237" s="23" t="s">
        <v>236</v>
      </c>
      <c r="L237" s="26" t="s">
        <v>230</v>
      </c>
      <c r="M237" s="27" t="s">
        <v>237</v>
      </c>
      <c r="N237" s="20" t="s">
        <v>238</v>
      </c>
      <c r="O237" s="36" t="s">
        <v>228</v>
      </c>
    </row>
    <row r="238" spans="1:15" ht="15.75" thickBot="1" x14ac:dyDescent="0.3">
      <c r="A238" s="152" t="s">
        <v>239</v>
      </c>
      <c r="B238" s="89" t="s">
        <v>240</v>
      </c>
      <c r="C238" s="90" t="s">
        <v>353</v>
      </c>
      <c r="D238" s="91" t="s">
        <v>242</v>
      </c>
      <c r="E238" s="92" t="s">
        <v>241</v>
      </c>
      <c r="F238" s="93" t="s">
        <v>354</v>
      </c>
      <c r="G238" s="94" t="s">
        <v>244</v>
      </c>
      <c r="H238" s="95" t="s">
        <v>244</v>
      </c>
      <c r="I238" s="96" t="s">
        <v>353</v>
      </c>
      <c r="J238" s="97" t="s">
        <v>353</v>
      </c>
      <c r="K238" s="95" t="s">
        <v>353</v>
      </c>
      <c r="L238" s="98" t="s">
        <v>353</v>
      </c>
      <c r="M238" s="99" t="s">
        <v>246</v>
      </c>
      <c r="N238" s="92" t="s">
        <v>242</v>
      </c>
      <c r="O238" s="152" t="s">
        <v>239</v>
      </c>
    </row>
    <row r="239" spans="1:15" ht="15.75" thickTop="1" x14ac:dyDescent="0.25">
      <c r="A239" s="62" t="s">
        <v>355</v>
      </c>
      <c r="B239" s="63">
        <f>SUM(C239:N239)</f>
        <v>15.5</v>
      </c>
      <c r="C239" s="64">
        <v>2</v>
      </c>
      <c r="D239" s="65">
        <v>3</v>
      </c>
      <c r="E239" s="66">
        <v>6</v>
      </c>
      <c r="F239" s="67">
        <v>4.5</v>
      </c>
      <c r="G239" s="68">
        <v>0</v>
      </c>
      <c r="H239" s="69">
        <v>0</v>
      </c>
      <c r="I239" s="70">
        <v>0</v>
      </c>
      <c r="J239" s="71">
        <v>0</v>
      </c>
      <c r="K239" s="69">
        <v>0</v>
      </c>
      <c r="L239" s="72">
        <v>0</v>
      </c>
      <c r="M239" s="73">
        <v>0</v>
      </c>
      <c r="N239" s="66">
        <v>0</v>
      </c>
      <c r="O239" s="62" t="s">
        <v>355</v>
      </c>
    </row>
    <row r="240" spans="1:15" x14ac:dyDescent="0.25">
      <c r="A240" s="36" t="s">
        <v>248</v>
      </c>
      <c r="B240" s="18">
        <f>SUM(C240:N240)</f>
        <v>45.32</v>
      </c>
      <c r="C240" s="17">
        <v>1.66</v>
      </c>
      <c r="D240" s="19">
        <v>4.17</v>
      </c>
      <c r="E240" s="20">
        <v>6.83</v>
      </c>
      <c r="F240" s="21">
        <v>9.83</v>
      </c>
      <c r="G240" s="22">
        <v>5.83</v>
      </c>
      <c r="H240" s="23">
        <v>1.5</v>
      </c>
      <c r="I240" s="24">
        <v>1</v>
      </c>
      <c r="J240" s="25">
        <v>4.5</v>
      </c>
      <c r="K240" s="23">
        <v>3.5</v>
      </c>
      <c r="L240" s="26">
        <v>1.17</v>
      </c>
      <c r="M240" s="27">
        <v>0.66</v>
      </c>
      <c r="N240" s="20">
        <v>4.67</v>
      </c>
      <c r="O240" s="36" t="s">
        <v>248</v>
      </c>
    </row>
    <row r="241" spans="1:15" x14ac:dyDescent="0.25">
      <c r="A241" s="36" t="s">
        <v>249</v>
      </c>
      <c r="B241" s="18" t="s">
        <v>250</v>
      </c>
      <c r="C241" s="17" t="s">
        <v>251</v>
      </c>
      <c r="D241" s="19" t="s">
        <v>252</v>
      </c>
      <c r="E241" s="20" t="s">
        <v>253</v>
      </c>
      <c r="F241" s="21" t="s">
        <v>254</v>
      </c>
      <c r="G241" s="22" t="s">
        <v>255</v>
      </c>
      <c r="H241" s="23" t="s">
        <v>256</v>
      </c>
      <c r="I241" s="24" t="s">
        <v>257</v>
      </c>
      <c r="J241" s="25" t="s">
        <v>258</v>
      </c>
      <c r="K241" s="23" t="s">
        <v>259</v>
      </c>
      <c r="L241" s="26" t="s">
        <v>260</v>
      </c>
      <c r="M241" s="27" t="s">
        <v>261</v>
      </c>
      <c r="N241" s="20" t="s">
        <v>262</v>
      </c>
      <c r="O241" s="36" t="s">
        <v>249</v>
      </c>
    </row>
    <row r="242" spans="1:15" ht="15.75" thickBot="1" x14ac:dyDescent="0.3">
      <c r="A242" s="152" t="s">
        <v>263</v>
      </c>
      <c r="B242" s="89" t="s">
        <v>264</v>
      </c>
      <c r="C242" s="90" t="s">
        <v>241</v>
      </c>
      <c r="D242" s="91" t="s">
        <v>350</v>
      </c>
      <c r="E242" s="92" t="s">
        <v>265</v>
      </c>
      <c r="F242" s="93" t="s">
        <v>356</v>
      </c>
      <c r="G242" s="94" t="s">
        <v>353</v>
      </c>
      <c r="H242" s="95" t="s">
        <v>353</v>
      </c>
      <c r="I242" s="96" t="s">
        <v>353</v>
      </c>
      <c r="J242" s="97" t="s">
        <v>353</v>
      </c>
      <c r="K242" s="95" t="s">
        <v>353</v>
      </c>
      <c r="L242" s="98" t="s">
        <v>353</v>
      </c>
      <c r="M242" s="99" t="s">
        <v>353</v>
      </c>
      <c r="N242" s="92" t="s">
        <v>353</v>
      </c>
      <c r="O242" s="152" t="s">
        <v>263</v>
      </c>
    </row>
    <row r="243" spans="1:15" ht="15.75" thickTop="1" x14ac:dyDescent="0.25">
      <c r="A243" s="62" t="s">
        <v>357</v>
      </c>
      <c r="B243" s="63">
        <f>SUM(C243:N243)</f>
        <v>40.5</v>
      </c>
      <c r="C243" s="64">
        <v>2.5</v>
      </c>
      <c r="D243" s="65">
        <v>3.5</v>
      </c>
      <c r="E243" s="66">
        <v>2.5</v>
      </c>
      <c r="F243" s="67">
        <v>5.5</v>
      </c>
      <c r="G243" s="68">
        <v>3</v>
      </c>
      <c r="H243" s="69">
        <v>0.5</v>
      </c>
      <c r="I243" s="70">
        <v>2</v>
      </c>
      <c r="J243" s="71">
        <v>2.5</v>
      </c>
      <c r="K243" s="69">
        <v>4</v>
      </c>
      <c r="L243" s="72">
        <v>4.5</v>
      </c>
      <c r="M243" s="73">
        <v>4</v>
      </c>
      <c r="N243" s="66">
        <v>6</v>
      </c>
      <c r="O243" s="62" t="s">
        <v>357</v>
      </c>
    </row>
    <row r="244" spans="1:15" x14ac:dyDescent="0.25">
      <c r="A244" s="36" t="s">
        <v>269</v>
      </c>
      <c r="B244" s="18">
        <f>SUM(C244:N244)</f>
        <v>26.32</v>
      </c>
      <c r="C244" s="17">
        <v>1.33</v>
      </c>
      <c r="D244" s="19">
        <v>1.5</v>
      </c>
      <c r="E244" s="20">
        <v>2.5</v>
      </c>
      <c r="F244" s="21">
        <v>0.83</v>
      </c>
      <c r="G244" s="22">
        <v>0.17</v>
      </c>
      <c r="H244" s="23">
        <v>2</v>
      </c>
      <c r="I244" s="24">
        <v>0.66</v>
      </c>
      <c r="J244" s="25">
        <v>1.67</v>
      </c>
      <c r="K244" s="23">
        <v>3.83</v>
      </c>
      <c r="L244" s="26">
        <v>4.83</v>
      </c>
      <c r="M244" s="27">
        <v>2.5</v>
      </c>
      <c r="N244" s="20">
        <v>4.5</v>
      </c>
      <c r="O244" s="36" t="s">
        <v>269</v>
      </c>
    </row>
    <row r="245" spans="1:15" x14ac:dyDescent="0.25">
      <c r="A245" s="36" t="s">
        <v>270</v>
      </c>
      <c r="B245" s="18" t="s">
        <v>271</v>
      </c>
      <c r="C245" s="17" t="s">
        <v>351</v>
      </c>
      <c r="D245" s="19" t="s">
        <v>273</v>
      </c>
      <c r="E245" s="20" t="s">
        <v>237</v>
      </c>
      <c r="F245" s="21" t="s">
        <v>358</v>
      </c>
      <c r="G245" s="22" t="s">
        <v>350</v>
      </c>
      <c r="H245" s="23" t="s">
        <v>257</v>
      </c>
      <c r="I245" s="24" t="s">
        <v>352</v>
      </c>
      <c r="J245" s="25" t="s">
        <v>238</v>
      </c>
      <c r="K245" s="23" t="s">
        <v>275</v>
      </c>
      <c r="L245" s="26" t="s">
        <v>276</v>
      </c>
      <c r="M245" s="27" t="s">
        <v>277</v>
      </c>
      <c r="N245" s="20" t="s">
        <v>278</v>
      </c>
      <c r="O245" s="36" t="s">
        <v>270</v>
      </c>
    </row>
    <row r="246" spans="1:15" ht="15.75" thickBot="1" x14ac:dyDescent="0.3">
      <c r="A246" s="152" t="s">
        <v>279</v>
      </c>
      <c r="B246" s="89" t="s">
        <v>280</v>
      </c>
      <c r="C246" s="90" t="s">
        <v>242</v>
      </c>
      <c r="D246" s="91" t="s">
        <v>241</v>
      </c>
      <c r="E246" s="92" t="s">
        <v>246</v>
      </c>
      <c r="F246" s="93" t="s">
        <v>241</v>
      </c>
      <c r="G246" s="94" t="s">
        <v>242</v>
      </c>
      <c r="H246" s="95" t="s">
        <v>354</v>
      </c>
      <c r="I246" s="96" t="s">
        <v>241</v>
      </c>
      <c r="J246" s="97" t="s">
        <v>241</v>
      </c>
      <c r="K246" s="95" t="s">
        <v>245</v>
      </c>
      <c r="L246" s="98" t="s">
        <v>245</v>
      </c>
      <c r="M246" s="99" t="s">
        <v>243</v>
      </c>
      <c r="N246" s="92" t="s">
        <v>234</v>
      </c>
      <c r="O246" s="152" t="s">
        <v>279</v>
      </c>
    </row>
    <row r="247" spans="1:15" ht="15.75" thickTop="1" x14ac:dyDescent="0.25">
      <c r="A247" s="62" t="s">
        <v>359</v>
      </c>
      <c r="B247" s="63">
        <f>SUM(C247:N247)</f>
        <v>38.5</v>
      </c>
      <c r="C247" s="64">
        <v>2</v>
      </c>
      <c r="D247" s="65">
        <v>0</v>
      </c>
      <c r="E247" s="66">
        <v>4.5</v>
      </c>
      <c r="F247" s="67">
        <v>4</v>
      </c>
      <c r="G247" s="68">
        <v>1</v>
      </c>
      <c r="H247" s="69">
        <v>4</v>
      </c>
      <c r="I247" s="70">
        <v>5.5</v>
      </c>
      <c r="J247" s="71">
        <v>3</v>
      </c>
      <c r="K247" s="69">
        <v>3.5</v>
      </c>
      <c r="L247" s="72">
        <v>4.5</v>
      </c>
      <c r="M247" s="73">
        <v>2.5</v>
      </c>
      <c r="N247" s="66">
        <v>4</v>
      </c>
      <c r="O247" s="62" t="s">
        <v>359</v>
      </c>
    </row>
    <row r="248" spans="1:15" x14ac:dyDescent="0.25">
      <c r="A248" s="36" t="s">
        <v>282</v>
      </c>
      <c r="B248" s="18">
        <f>SUM(C248:N248)</f>
        <v>27.16</v>
      </c>
      <c r="C248" s="17">
        <v>5.33</v>
      </c>
      <c r="D248" s="19">
        <v>1.5</v>
      </c>
      <c r="E248" s="20">
        <v>3.5</v>
      </c>
      <c r="F248" s="21">
        <v>2.33</v>
      </c>
      <c r="G248" s="22">
        <v>0.33</v>
      </c>
      <c r="H248" s="23">
        <v>1.17</v>
      </c>
      <c r="I248" s="24">
        <v>1</v>
      </c>
      <c r="J248" s="25">
        <v>0.17</v>
      </c>
      <c r="K248" s="23">
        <v>1.33</v>
      </c>
      <c r="L248" s="26">
        <v>3.5</v>
      </c>
      <c r="M248" s="27">
        <v>4.5</v>
      </c>
      <c r="N248" s="20">
        <v>2.5</v>
      </c>
      <c r="O248" s="36" t="s">
        <v>282</v>
      </c>
    </row>
    <row r="249" spans="1:15" x14ac:dyDescent="0.25">
      <c r="A249" s="36" t="s">
        <v>283</v>
      </c>
      <c r="B249" s="18" t="s">
        <v>284</v>
      </c>
      <c r="C249" s="17" t="s">
        <v>285</v>
      </c>
      <c r="D249" s="19" t="s">
        <v>273</v>
      </c>
      <c r="E249" s="20" t="s">
        <v>356</v>
      </c>
      <c r="F249" s="21" t="s">
        <v>360</v>
      </c>
      <c r="G249" s="22" t="s">
        <v>361</v>
      </c>
      <c r="H249" s="23" t="s">
        <v>360</v>
      </c>
      <c r="I249" s="24" t="s">
        <v>358</v>
      </c>
      <c r="J249" s="25" t="s">
        <v>350</v>
      </c>
      <c r="K249" s="23" t="s">
        <v>362</v>
      </c>
      <c r="L249" s="26" t="s">
        <v>286</v>
      </c>
      <c r="M249" s="27" t="s">
        <v>259</v>
      </c>
      <c r="N249" s="20" t="s">
        <v>265</v>
      </c>
      <c r="O249" s="36" t="s">
        <v>283</v>
      </c>
    </row>
    <row r="250" spans="1:15" ht="15.75" thickBot="1" x14ac:dyDescent="0.3">
      <c r="A250" s="152" t="s">
        <v>287</v>
      </c>
      <c r="B250" s="89" t="s">
        <v>288</v>
      </c>
      <c r="C250" s="90" t="s">
        <v>242</v>
      </c>
      <c r="D250" s="91" t="s">
        <v>353</v>
      </c>
      <c r="E250" s="92" t="s">
        <v>237</v>
      </c>
      <c r="F250" s="93" t="s">
        <v>234</v>
      </c>
      <c r="G250" s="94" t="s">
        <v>242</v>
      </c>
      <c r="H250" s="95" t="s">
        <v>245</v>
      </c>
      <c r="I250" s="96" t="s">
        <v>242</v>
      </c>
      <c r="J250" s="97" t="s">
        <v>242</v>
      </c>
      <c r="K250" s="95" t="s">
        <v>246</v>
      </c>
      <c r="L250" s="98" t="s">
        <v>235</v>
      </c>
      <c r="M250" s="99" t="s">
        <v>245</v>
      </c>
      <c r="N250" s="92" t="s">
        <v>245</v>
      </c>
      <c r="O250" s="152" t="s">
        <v>287</v>
      </c>
    </row>
    <row r="251" spans="1:15" ht="15.75" thickTop="1" x14ac:dyDescent="0.25">
      <c r="A251" s="62" t="s">
        <v>363</v>
      </c>
      <c r="B251" s="63">
        <f>SUM(C251:N251)</f>
        <v>40.5</v>
      </c>
      <c r="C251" s="64">
        <v>4.5</v>
      </c>
      <c r="D251" s="65">
        <v>0.5</v>
      </c>
      <c r="E251" s="66">
        <v>1.5</v>
      </c>
      <c r="F251" s="67">
        <v>3.5</v>
      </c>
      <c r="G251" s="68">
        <v>2</v>
      </c>
      <c r="H251" s="69">
        <v>1</v>
      </c>
      <c r="I251" s="70">
        <v>0.5</v>
      </c>
      <c r="J251" s="71">
        <v>4</v>
      </c>
      <c r="K251" s="69">
        <v>3</v>
      </c>
      <c r="L251" s="72">
        <v>10</v>
      </c>
      <c r="M251" s="73">
        <v>4.5</v>
      </c>
      <c r="N251" s="66">
        <v>5.5</v>
      </c>
      <c r="O251" s="62" t="s">
        <v>363</v>
      </c>
    </row>
    <row r="252" spans="1:15" x14ac:dyDescent="0.25">
      <c r="A252" s="36" t="s">
        <v>290</v>
      </c>
      <c r="B252" s="18">
        <f>SUM(C252:N252)</f>
        <v>28.509999999999998</v>
      </c>
      <c r="C252" s="17">
        <v>7</v>
      </c>
      <c r="D252" s="19">
        <v>2.17</v>
      </c>
      <c r="E252" s="20">
        <v>2.5</v>
      </c>
      <c r="F252" s="21">
        <v>1.67</v>
      </c>
      <c r="G252" s="22">
        <v>2</v>
      </c>
      <c r="H252" s="23">
        <v>1</v>
      </c>
      <c r="I252" s="24">
        <v>1.17</v>
      </c>
      <c r="J252" s="25">
        <v>0.33</v>
      </c>
      <c r="K252" s="23">
        <v>1</v>
      </c>
      <c r="L252" s="26">
        <v>2</v>
      </c>
      <c r="M252" s="27">
        <v>5.17</v>
      </c>
      <c r="N252" s="20">
        <v>2.5</v>
      </c>
      <c r="O252" s="36" t="s">
        <v>290</v>
      </c>
    </row>
    <row r="253" spans="1:15" x14ac:dyDescent="0.25">
      <c r="A253" s="36" t="s">
        <v>291</v>
      </c>
      <c r="B253" s="18" t="s">
        <v>292</v>
      </c>
      <c r="C253" s="17" t="s">
        <v>293</v>
      </c>
      <c r="D253" s="19" t="s">
        <v>233</v>
      </c>
      <c r="E253" s="20" t="s">
        <v>260</v>
      </c>
      <c r="F253" s="21" t="s">
        <v>362</v>
      </c>
      <c r="G253" s="22" t="s">
        <v>256</v>
      </c>
      <c r="H253" s="23" t="s">
        <v>267</v>
      </c>
      <c r="I253" s="24" t="s">
        <v>235</v>
      </c>
      <c r="J253" s="25" t="s">
        <v>360</v>
      </c>
      <c r="K253" s="23" t="s">
        <v>350</v>
      </c>
      <c r="L253" s="26" t="s">
        <v>364</v>
      </c>
      <c r="M253" s="27" t="s">
        <v>259</v>
      </c>
      <c r="N253" s="20" t="s">
        <v>365</v>
      </c>
      <c r="O253" s="36" t="s">
        <v>291</v>
      </c>
    </row>
    <row r="254" spans="1:15" ht="15.75" thickBot="1" x14ac:dyDescent="0.3">
      <c r="A254" s="152" t="s">
        <v>295</v>
      </c>
      <c r="B254" s="89" t="s">
        <v>296</v>
      </c>
      <c r="C254" s="90" t="s">
        <v>356</v>
      </c>
      <c r="D254" s="91" t="s">
        <v>354</v>
      </c>
      <c r="E254" s="92" t="s">
        <v>366</v>
      </c>
      <c r="F254" s="93" t="s">
        <v>231</v>
      </c>
      <c r="G254" s="94" t="s">
        <v>231</v>
      </c>
      <c r="H254" s="95" t="s">
        <v>242</v>
      </c>
      <c r="I254" s="96" t="s">
        <v>354</v>
      </c>
      <c r="J254" s="97" t="s">
        <v>242</v>
      </c>
      <c r="K254" s="95" t="s">
        <v>243</v>
      </c>
      <c r="L254" s="98" t="s">
        <v>235</v>
      </c>
      <c r="M254" s="99" t="s">
        <v>245</v>
      </c>
      <c r="N254" s="92" t="s">
        <v>245</v>
      </c>
      <c r="O254" s="152" t="s">
        <v>295</v>
      </c>
    </row>
    <row r="255" spans="1:15" ht="15.75" thickTop="1" x14ac:dyDescent="0.25">
      <c r="A255" s="62" t="s">
        <v>367</v>
      </c>
      <c r="B255" s="63">
        <f>SUM(C255:N255)</f>
        <v>71</v>
      </c>
      <c r="C255" s="64">
        <v>10.5</v>
      </c>
      <c r="D255" s="65">
        <v>8.5</v>
      </c>
      <c r="E255" s="66">
        <v>7.5</v>
      </c>
      <c r="F255" s="67">
        <v>3</v>
      </c>
      <c r="G255" s="68">
        <v>3</v>
      </c>
      <c r="H255" s="69">
        <v>2.5</v>
      </c>
      <c r="I255" s="70">
        <v>4</v>
      </c>
      <c r="J255" s="71">
        <v>9</v>
      </c>
      <c r="K255" s="69">
        <v>6.5</v>
      </c>
      <c r="L255" s="72">
        <v>8.5</v>
      </c>
      <c r="M255" s="73">
        <v>4</v>
      </c>
      <c r="N255" s="66">
        <v>4</v>
      </c>
      <c r="O255" s="62" t="s">
        <v>367</v>
      </c>
    </row>
    <row r="256" spans="1:15" x14ac:dyDescent="0.25">
      <c r="A256" s="36" t="s">
        <v>299</v>
      </c>
      <c r="B256" s="18">
        <f>SUM(C256:N256)</f>
        <v>70.17</v>
      </c>
      <c r="C256" s="17">
        <v>8.83</v>
      </c>
      <c r="D256" s="19">
        <v>6.5</v>
      </c>
      <c r="E256" s="20">
        <v>4.33</v>
      </c>
      <c r="F256" s="21">
        <v>5</v>
      </c>
      <c r="G256" s="22">
        <v>6.17</v>
      </c>
      <c r="H256" s="23">
        <v>5.83</v>
      </c>
      <c r="I256" s="24">
        <v>7.67</v>
      </c>
      <c r="J256" s="25">
        <v>4.5</v>
      </c>
      <c r="K256" s="23">
        <v>2.17</v>
      </c>
      <c r="L256" s="26">
        <v>8.67</v>
      </c>
      <c r="M256" s="27">
        <v>5.17</v>
      </c>
      <c r="N256" s="20">
        <v>5.33</v>
      </c>
      <c r="O256" s="36" t="s">
        <v>299</v>
      </c>
    </row>
    <row r="257" spans="1:15" x14ac:dyDescent="0.25">
      <c r="A257" s="36" t="s">
        <v>300</v>
      </c>
      <c r="B257" s="18" t="s">
        <v>301</v>
      </c>
      <c r="C257" s="17" t="s">
        <v>368</v>
      </c>
      <c r="D257" s="19" t="s">
        <v>369</v>
      </c>
      <c r="E257" s="20" t="s">
        <v>370</v>
      </c>
      <c r="F257" s="21" t="s">
        <v>251</v>
      </c>
      <c r="G257" s="22" t="s">
        <v>302</v>
      </c>
      <c r="H257" s="23" t="s">
        <v>252</v>
      </c>
      <c r="I257" s="24" t="s">
        <v>253</v>
      </c>
      <c r="J257" s="25" t="s">
        <v>303</v>
      </c>
      <c r="K257" s="23" t="s">
        <v>371</v>
      </c>
      <c r="L257" s="26" t="s">
        <v>280</v>
      </c>
      <c r="M257" s="27" t="s">
        <v>275</v>
      </c>
      <c r="N257" s="20" t="s">
        <v>304</v>
      </c>
      <c r="O257" s="36" t="s">
        <v>300</v>
      </c>
    </row>
    <row r="258" spans="1:15" ht="15.75" thickBot="1" x14ac:dyDescent="0.3">
      <c r="A258" s="152" t="s">
        <v>305</v>
      </c>
      <c r="B258" s="89" t="s">
        <v>306</v>
      </c>
      <c r="C258" s="90" t="s">
        <v>307</v>
      </c>
      <c r="D258" s="91" t="s">
        <v>260</v>
      </c>
      <c r="E258" s="92" t="s">
        <v>236</v>
      </c>
      <c r="F258" s="93" t="s">
        <v>350</v>
      </c>
      <c r="G258" s="94" t="s">
        <v>350</v>
      </c>
      <c r="H258" s="95" t="s">
        <v>351</v>
      </c>
      <c r="I258" s="96" t="s">
        <v>360</v>
      </c>
      <c r="J258" s="97" t="s">
        <v>243</v>
      </c>
      <c r="K258" s="95" t="s">
        <v>261</v>
      </c>
      <c r="L258" s="98" t="s">
        <v>257</v>
      </c>
      <c r="M258" s="99" t="s">
        <v>237</v>
      </c>
      <c r="N258" s="92" t="s">
        <v>360</v>
      </c>
      <c r="O258" s="152" t="s">
        <v>305</v>
      </c>
    </row>
    <row r="259" spans="1:15" ht="15.75" thickTop="1" x14ac:dyDescent="0.25">
      <c r="A259" s="62" t="s">
        <v>372</v>
      </c>
      <c r="B259" s="63">
        <f>SUM(C259:N259)</f>
        <v>84.5</v>
      </c>
      <c r="C259" s="64">
        <v>5</v>
      </c>
      <c r="D259" s="65">
        <v>5</v>
      </c>
      <c r="E259" s="66">
        <v>3</v>
      </c>
      <c r="F259" s="67">
        <v>3.5</v>
      </c>
      <c r="G259" s="68">
        <v>10</v>
      </c>
      <c r="H259" s="69">
        <v>16</v>
      </c>
      <c r="I259" s="70">
        <v>14</v>
      </c>
      <c r="J259" s="71">
        <v>9</v>
      </c>
      <c r="K259" s="69">
        <v>9.5</v>
      </c>
      <c r="L259" s="72">
        <v>2</v>
      </c>
      <c r="M259" s="73">
        <v>4.5</v>
      </c>
      <c r="N259" s="66">
        <v>3</v>
      </c>
      <c r="O259" s="62" t="s">
        <v>372</v>
      </c>
    </row>
    <row r="260" spans="1:15" x14ac:dyDescent="0.25">
      <c r="A260" s="36" t="s">
        <v>312</v>
      </c>
      <c r="B260" s="18">
        <f>SUM(C260:N260)</f>
        <v>50.66</v>
      </c>
      <c r="C260" s="17">
        <v>2.83</v>
      </c>
      <c r="D260" s="19">
        <v>7.17</v>
      </c>
      <c r="E260" s="20">
        <v>3</v>
      </c>
      <c r="F260" s="21">
        <v>4.67</v>
      </c>
      <c r="G260" s="22">
        <v>6.83</v>
      </c>
      <c r="H260" s="23">
        <v>7.5</v>
      </c>
      <c r="I260" s="24">
        <v>5.83</v>
      </c>
      <c r="J260" s="25">
        <v>3</v>
      </c>
      <c r="K260" s="23">
        <v>2.5</v>
      </c>
      <c r="L260" s="26">
        <v>2.5</v>
      </c>
      <c r="M260" s="27">
        <v>2</v>
      </c>
      <c r="N260" s="20">
        <v>2.83</v>
      </c>
      <c r="O260" s="36" t="s">
        <v>312</v>
      </c>
    </row>
    <row r="261" spans="1:15" x14ac:dyDescent="0.25">
      <c r="A261" s="36" t="s">
        <v>313</v>
      </c>
      <c r="B261" s="18" t="s">
        <v>314</v>
      </c>
      <c r="C261" s="17" t="s">
        <v>373</v>
      </c>
      <c r="D261" s="19" t="s">
        <v>315</v>
      </c>
      <c r="E261" s="20" t="s">
        <v>304</v>
      </c>
      <c r="F261" s="21" t="s">
        <v>316</v>
      </c>
      <c r="G261" s="22" t="s">
        <v>317</v>
      </c>
      <c r="H261" s="23" t="s">
        <v>374</v>
      </c>
      <c r="I261" s="24" t="s">
        <v>375</v>
      </c>
      <c r="J261" s="25" t="s">
        <v>376</v>
      </c>
      <c r="K261" s="23" t="s">
        <v>377</v>
      </c>
      <c r="L261" s="26" t="s">
        <v>260</v>
      </c>
      <c r="M261" s="27" t="s">
        <v>356</v>
      </c>
      <c r="N261" s="20" t="s">
        <v>319</v>
      </c>
      <c r="O261" s="36" t="s">
        <v>313</v>
      </c>
    </row>
    <row r="262" spans="1:15" ht="15.75" thickBot="1" x14ac:dyDescent="0.3">
      <c r="A262" s="152" t="s">
        <v>320</v>
      </c>
      <c r="B262" s="89" t="s">
        <v>321</v>
      </c>
      <c r="C262" s="90" t="s">
        <v>260</v>
      </c>
      <c r="D262" s="91" t="s">
        <v>235</v>
      </c>
      <c r="E262" s="92" t="s">
        <v>230</v>
      </c>
      <c r="F262" s="93" t="s">
        <v>232</v>
      </c>
      <c r="G262" s="94" t="s">
        <v>238</v>
      </c>
      <c r="H262" s="95" t="s">
        <v>319</v>
      </c>
      <c r="I262" s="96" t="s">
        <v>322</v>
      </c>
      <c r="J262" s="97" t="s">
        <v>243</v>
      </c>
      <c r="K262" s="95" t="s">
        <v>243</v>
      </c>
      <c r="L262" s="98" t="s">
        <v>352</v>
      </c>
      <c r="M262" s="99" t="s">
        <v>230</v>
      </c>
      <c r="N262" s="92" t="s">
        <v>231</v>
      </c>
      <c r="O262" s="152" t="s">
        <v>320</v>
      </c>
    </row>
    <row r="263" spans="1:15" ht="15.75" thickTop="1" x14ac:dyDescent="0.25">
      <c r="A263" s="62" t="s">
        <v>378</v>
      </c>
      <c r="B263" s="63">
        <f>SUM(C263:N263)</f>
        <v>24</v>
      </c>
      <c r="C263" s="64">
        <v>2</v>
      </c>
      <c r="D263" s="65">
        <v>1.5</v>
      </c>
      <c r="E263" s="66">
        <v>1</v>
      </c>
      <c r="F263" s="67">
        <v>3</v>
      </c>
      <c r="G263" s="68">
        <v>6</v>
      </c>
      <c r="H263" s="69">
        <v>3</v>
      </c>
      <c r="I263" s="70">
        <v>1</v>
      </c>
      <c r="J263" s="71">
        <v>1</v>
      </c>
      <c r="K263" s="69">
        <v>1.5</v>
      </c>
      <c r="L263" s="72">
        <v>0</v>
      </c>
      <c r="M263" s="73">
        <v>3</v>
      </c>
      <c r="N263" s="66">
        <v>1</v>
      </c>
      <c r="O263" s="62" t="s">
        <v>378</v>
      </c>
    </row>
    <row r="264" spans="1:15" x14ac:dyDescent="0.25">
      <c r="A264" s="36" t="s">
        <v>324</v>
      </c>
      <c r="B264" s="18">
        <f>SUM(C264:N264)</f>
        <v>31.17</v>
      </c>
      <c r="C264" s="17">
        <v>1.67</v>
      </c>
      <c r="D264" s="19">
        <v>1.67</v>
      </c>
      <c r="E264" s="20">
        <v>1.5</v>
      </c>
      <c r="F264" s="21">
        <v>2.5</v>
      </c>
      <c r="G264" s="22">
        <v>2</v>
      </c>
      <c r="H264" s="23">
        <v>5.33</v>
      </c>
      <c r="I264" s="24">
        <v>3.5</v>
      </c>
      <c r="J264" s="25">
        <v>2.33</v>
      </c>
      <c r="K264" s="23">
        <v>5</v>
      </c>
      <c r="L264" s="26">
        <v>2</v>
      </c>
      <c r="M264" s="27">
        <v>1.67</v>
      </c>
      <c r="N264" s="20">
        <v>2</v>
      </c>
      <c r="O264" s="36" t="s">
        <v>324</v>
      </c>
    </row>
    <row r="265" spans="1:15" x14ac:dyDescent="0.25">
      <c r="A265" s="36" t="s">
        <v>325</v>
      </c>
      <c r="B265" s="18" t="s">
        <v>326</v>
      </c>
      <c r="C265" s="17" t="s">
        <v>233</v>
      </c>
      <c r="D265" s="19" t="s">
        <v>272</v>
      </c>
      <c r="E265" s="20" t="s">
        <v>260</v>
      </c>
      <c r="F265" s="21" t="s">
        <v>237</v>
      </c>
      <c r="G265" s="22" t="s">
        <v>379</v>
      </c>
      <c r="H265" s="23" t="s">
        <v>327</v>
      </c>
      <c r="I265" s="24" t="s">
        <v>308</v>
      </c>
      <c r="J265" s="25" t="s">
        <v>236</v>
      </c>
      <c r="K265" s="23" t="s">
        <v>328</v>
      </c>
      <c r="L265" s="26" t="s">
        <v>257</v>
      </c>
      <c r="M265" s="27" t="s">
        <v>350</v>
      </c>
      <c r="N265" s="20" t="s">
        <v>238</v>
      </c>
      <c r="O265" s="36" t="s">
        <v>325</v>
      </c>
    </row>
    <row r="266" spans="1:15" x14ac:dyDescent="0.25">
      <c r="A266" s="36" t="s">
        <v>329</v>
      </c>
      <c r="B266" s="18" t="s">
        <v>330</v>
      </c>
      <c r="C266" s="17" t="s">
        <v>243</v>
      </c>
      <c r="D266" s="19" t="s">
        <v>230</v>
      </c>
      <c r="E266" s="20" t="s">
        <v>361</v>
      </c>
      <c r="F266" s="21" t="s">
        <v>246</v>
      </c>
      <c r="G266" s="22" t="s">
        <v>235</v>
      </c>
      <c r="H266" s="23" t="s">
        <v>230</v>
      </c>
      <c r="I266" s="24" t="s">
        <v>230</v>
      </c>
      <c r="J266" s="25" t="s">
        <v>361</v>
      </c>
      <c r="K266" s="23" t="s">
        <v>366</v>
      </c>
      <c r="L266" s="26" t="s">
        <v>353</v>
      </c>
      <c r="M266" s="27" t="s">
        <v>242</v>
      </c>
      <c r="N266" s="20" t="s">
        <v>241</v>
      </c>
      <c r="O266" s="36" t="s">
        <v>329</v>
      </c>
    </row>
    <row r="267" spans="1:15" x14ac:dyDescent="0.25">
      <c r="A267" s="16" t="s">
        <v>331</v>
      </c>
      <c r="B267" s="16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6" t="s">
        <v>331</v>
      </c>
    </row>
    <row r="268" spans="1:15" x14ac:dyDescent="0.25">
      <c r="A268" s="36" t="s">
        <v>380</v>
      </c>
      <c r="B268" s="180">
        <f>AVERAGE(C268:N268)</f>
        <v>1014.9618181818182</v>
      </c>
      <c r="C268" s="5">
        <v>1005.6</v>
      </c>
      <c r="D268" s="6">
        <v>1019.6</v>
      </c>
      <c r="E268" s="7">
        <v>1023.6</v>
      </c>
      <c r="F268" s="8" t="s">
        <v>381</v>
      </c>
      <c r="G268" s="9">
        <v>1011.4</v>
      </c>
      <c r="H268" s="10">
        <v>1015.5</v>
      </c>
      <c r="I268" s="11">
        <v>1014.9</v>
      </c>
      <c r="J268" s="12">
        <v>1010.4</v>
      </c>
      <c r="K268" s="10">
        <v>1018.38</v>
      </c>
      <c r="L268" s="13">
        <v>1007.2</v>
      </c>
      <c r="M268" s="14">
        <v>1021.7</v>
      </c>
      <c r="N268" s="33">
        <v>1016.3</v>
      </c>
      <c r="O268" s="36" t="s">
        <v>380</v>
      </c>
    </row>
    <row r="269" spans="1:15" x14ac:dyDescent="0.25">
      <c r="A269" s="36" t="s">
        <v>382</v>
      </c>
      <c r="B269" s="18">
        <v>970</v>
      </c>
      <c r="C269" s="17">
        <v>982</v>
      </c>
      <c r="D269" s="19">
        <v>994</v>
      </c>
      <c r="E269" s="20">
        <v>1005</v>
      </c>
      <c r="F269" s="21">
        <v>996</v>
      </c>
      <c r="G269" s="22">
        <v>975</v>
      </c>
      <c r="H269" s="23">
        <v>996</v>
      </c>
      <c r="I269" s="24">
        <v>1000</v>
      </c>
      <c r="J269" s="25">
        <v>998</v>
      </c>
      <c r="K269" s="23">
        <v>1004</v>
      </c>
      <c r="L269" s="26">
        <v>990</v>
      </c>
      <c r="M269" s="27">
        <v>999</v>
      </c>
      <c r="N269" s="20">
        <v>979</v>
      </c>
      <c r="O269" s="36" t="s">
        <v>382</v>
      </c>
    </row>
    <row r="270" spans="1:15" x14ac:dyDescent="0.25">
      <c r="A270" s="152" t="s">
        <v>89</v>
      </c>
      <c r="B270" s="181">
        <v>37925</v>
      </c>
      <c r="C270" s="182">
        <v>37998</v>
      </c>
      <c r="D270" s="183">
        <v>38044</v>
      </c>
      <c r="E270" s="184">
        <v>38048</v>
      </c>
      <c r="F270" s="185">
        <v>38105</v>
      </c>
      <c r="G270" s="186">
        <v>38112</v>
      </c>
      <c r="H270" s="187">
        <v>38161</v>
      </c>
      <c r="I270" s="188">
        <v>38176</v>
      </c>
      <c r="J270" s="189">
        <v>38217</v>
      </c>
      <c r="K270" s="187">
        <v>38243</v>
      </c>
      <c r="L270" s="190">
        <v>38269</v>
      </c>
      <c r="M270" s="191">
        <v>38310</v>
      </c>
      <c r="N270" s="184">
        <v>37983</v>
      </c>
      <c r="O270" s="152" t="s">
        <v>89</v>
      </c>
    </row>
    <row r="271" spans="1:15" x14ac:dyDescent="0.25">
      <c r="A271" s="152" t="s">
        <v>383</v>
      </c>
      <c r="B271" s="89">
        <v>1044</v>
      </c>
      <c r="C271" s="90">
        <v>1028</v>
      </c>
      <c r="D271" s="91">
        <v>1038</v>
      </c>
      <c r="E271" s="92">
        <v>1044</v>
      </c>
      <c r="F271" s="93">
        <v>1034</v>
      </c>
      <c r="G271" s="94">
        <v>1027</v>
      </c>
      <c r="H271" s="95">
        <v>1030</v>
      </c>
      <c r="I271" s="96">
        <v>1025</v>
      </c>
      <c r="J271" s="97">
        <v>1022</v>
      </c>
      <c r="K271" s="95">
        <v>1031</v>
      </c>
      <c r="L271" s="98">
        <v>1021</v>
      </c>
      <c r="M271" s="99">
        <v>1036</v>
      </c>
      <c r="N271" s="92">
        <v>1032</v>
      </c>
      <c r="O271" s="152" t="s">
        <v>383</v>
      </c>
    </row>
    <row r="272" spans="1:15" ht="15.75" thickBot="1" x14ac:dyDescent="0.3">
      <c r="A272" s="192" t="s">
        <v>89</v>
      </c>
      <c r="B272" s="193">
        <v>37696</v>
      </c>
      <c r="C272" s="194">
        <v>38004</v>
      </c>
      <c r="D272" s="195">
        <v>38026</v>
      </c>
      <c r="E272" s="196">
        <v>38062</v>
      </c>
      <c r="F272" s="197">
        <v>38081</v>
      </c>
      <c r="G272" s="198">
        <v>38122</v>
      </c>
      <c r="H272" s="199">
        <v>38151</v>
      </c>
      <c r="I272" s="200">
        <v>37809</v>
      </c>
      <c r="J272" s="201">
        <v>38220</v>
      </c>
      <c r="K272" s="199">
        <v>38238</v>
      </c>
      <c r="L272" s="202">
        <v>38263</v>
      </c>
      <c r="M272" s="203">
        <v>38305</v>
      </c>
      <c r="N272" s="196">
        <v>37971</v>
      </c>
      <c r="O272" s="192" t="s">
        <v>89</v>
      </c>
    </row>
    <row r="273" spans="1:15" ht="15.75" thickTop="1" x14ac:dyDescent="0.25">
      <c r="A273" s="155" t="s">
        <v>384</v>
      </c>
      <c r="B273" s="180">
        <f>AVERAGE(C273:N273)</f>
        <v>1016.8499999999999</v>
      </c>
      <c r="C273" s="204">
        <v>1010.5</v>
      </c>
      <c r="D273" s="205">
        <v>1021.5</v>
      </c>
      <c r="E273" s="206">
        <v>1021.2</v>
      </c>
      <c r="F273" s="207">
        <v>1013.1</v>
      </c>
      <c r="G273" s="208">
        <v>1016.8</v>
      </c>
      <c r="H273" s="209">
        <v>1018.9</v>
      </c>
      <c r="I273" s="210">
        <v>1016.8</v>
      </c>
      <c r="J273" s="211">
        <v>1012</v>
      </c>
      <c r="K273" s="209">
        <v>1019.8</v>
      </c>
      <c r="L273" s="212">
        <v>1009.2</v>
      </c>
      <c r="M273" s="213">
        <v>1022.5</v>
      </c>
      <c r="N273" s="206">
        <v>1019.9</v>
      </c>
      <c r="O273" s="155" t="s">
        <v>384</v>
      </c>
    </row>
    <row r="274" spans="1:15" x14ac:dyDescent="0.25">
      <c r="A274" s="15"/>
      <c r="B274" s="16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</row>
    <row r="275" spans="1:15" x14ac:dyDescent="0.25">
      <c r="A275" s="3" t="s">
        <v>336</v>
      </c>
      <c r="B275" s="4" t="s">
        <v>1</v>
      </c>
      <c r="C275" s="5" t="s">
        <v>2</v>
      </c>
      <c r="D275" s="6" t="s">
        <v>3</v>
      </c>
      <c r="E275" s="7" t="s">
        <v>4</v>
      </c>
      <c r="F275" s="8" t="s">
        <v>5</v>
      </c>
      <c r="G275" s="9" t="s">
        <v>6</v>
      </c>
      <c r="H275" s="10" t="s">
        <v>7</v>
      </c>
      <c r="I275" s="11" t="s">
        <v>8</v>
      </c>
      <c r="J275" s="12" t="s">
        <v>9</v>
      </c>
      <c r="K275" s="10" t="s">
        <v>10</v>
      </c>
      <c r="L275" s="13" t="s">
        <v>11</v>
      </c>
      <c r="M275" s="14" t="s">
        <v>12</v>
      </c>
      <c r="N275" s="7" t="s">
        <v>13</v>
      </c>
      <c r="O275" s="3" t="s">
        <v>336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4"/>
  <sheetViews>
    <sheetView topLeftCell="A109" workbookViewId="0">
      <selection activeCell="B186" activeCellId="2" sqref="B163 B178 B186"/>
    </sheetView>
  </sheetViews>
  <sheetFormatPr baseColWidth="10" defaultRowHeight="15" x14ac:dyDescent="0.25"/>
  <cols>
    <col min="1" max="1" width="41.42578125" customWidth="1"/>
    <col min="15" max="15" width="49.140625" customWidth="1"/>
  </cols>
  <sheetData>
    <row r="1" spans="1:15" x14ac:dyDescent="0.25">
      <c r="A1" s="3" t="s">
        <v>385</v>
      </c>
      <c r="B1" s="4" t="s">
        <v>1</v>
      </c>
      <c r="C1" s="5" t="s">
        <v>2</v>
      </c>
      <c r="D1" s="6" t="s">
        <v>3</v>
      </c>
      <c r="E1" s="7" t="s">
        <v>4</v>
      </c>
      <c r="F1" s="8" t="s">
        <v>5</v>
      </c>
      <c r="G1" s="9" t="s">
        <v>6</v>
      </c>
      <c r="H1" s="10" t="s">
        <v>7</v>
      </c>
      <c r="I1" s="11" t="s">
        <v>8</v>
      </c>
      <c r="J1" s="12" t="s">
        <v>9</v>
      </c>
      <c r="K1" s="10" t="s">
        <v>10</v>
      </c>
      <c r="L1" s="13" t="s">
        <v>11</v>
      </c>
      <c r="M1" s="14" t="s">
        <v>12</v>
      </c>
      <c r="N1" s="7" t="s">
        <v>13</v>
      </c>
      <c r="O1" s="3" t="s">
        <v>385</v>
      </c>
    </row>
    <row r="2" spans="1:15" ht="15.75" thickBot="1" x14ac:dyDescent="0.3">
      <c r="A2" s="15" t="s">
        <v>82</v>
      </c>
      <c r="B2" s="16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 t="s">
        <v>82</v>
      </c>
    </row>
    <row r="3" spans="1:15" ht="15.75" thickTop="1" x14ac:dyDescent="0.25">
      <c r="A3" s="3" t="s">
        <v>83</v>
      </c>
      <c r="B3" s="4">
        <f>INT(SUM(C3:N3)*100/12)/100</f>
        <v>7.28</v>
      </c>
      <c r="C3" s="5">
        <v>3</v>
      </c>
      <c r="D3" s="6">
        <v>0.65400000000000003</v>
      </c>
      <c r="E3" s="7">
        <v>3.31</v>
      </c>
      <c r="F3" s="8">
        <v>6.27</v>
      </c>
      <c r="G3" s="9">
        <v>8.25</v>
      </c>
      <c r="H3" s="10">
        <v>11.7</v>
      </c>
      <c r="I3" s="11">
        <v>14.2</v>
      </c>
      <c r="J3" s="12">
        <v>11.7</v>
      </c>
      <c r="K3" s="10">
        <v>12.1</v>
      </c>
      <c r="L3" s="13">
        <v>11.8</v>
      </c>
      <c r="M3" s="73">
        <v>3.45</v>
      </c>
      <c r="N3" s="7">
        <v>0.98</v>
      </c>
      <c r="O3" s="3" t="s">
        <v>83</v>
      </c>
    </row>
    <row r="4" spans="1:15" x14ac:dyDescent="0.25">
      <c r="A4" s="2" t="s">
        <v>84</v>
      </c>
      <c r="B4" s="4">
        <f>INT(SUM(C4:N4)*100/12)/100</f>
        <v>6.87</v>
      </c>
      <c r="C4" s="17">
        <v>1.92</v>
      </c>
      <c r="D4" s="19">
        <v>2.2599999999999998</v>
      </c>
      <c r="E4" s="20">
        <v>3.47</v>
      </c>
      <c r="F4" s="21">
        <v>4.5199999999999996</v>
      </c>
      <c r="G4" s="22">
        <v>7.99</v>
      </c>
      <c r="H4" s="23">
        <v>11.27</v>
      </c>
      <c r="I4" s="24">
        <v>12.95</v>
      </c>
      <c r="J4" s="25">
        <v>14.02</v>
      </c>
      <c r="K4" s="23">
        <v>9.6</v>
      </c>
      <c r="L4" s="26">
        <v>8.27</v>
      </c>
      <c r="M4" s="27">
        <v>4.0999999999999996</v>
      </c>
      <c r="N4" s="20">
        <v>2.15</v>
      </c>
      <c r="O4" s="2" t="s">
        <v>84</v>
      </c>
    </row>
    <row r="5" spans="1:15" x14ac:dyDescent="0.25">
      <c r="A5" s="2" t="s">
        <v>21</v>
      </c>
      <c r="B5" s="18">
        <f t="shared" ref="B5:N5" si="0">B3-B4</f>
        <v>0.41000000000000014</v>
      </c>
      <c r="C5" s="17">
        <f t="shared" si="0"/>
        <v>1.08</v>
      </c>
      <c r="D5" s="19">
        <f t="shared" si="0"/>
        <v>-1.6059999999999999</v>
      </c>
      <c r="E5" s="20">
        <f t="shared" si="0"/>
        <v>-0.16000000000000014</v>
      </c>
      <c r="F5" s="21">
        <f t="shared" si="0"/>
        <v>1.75</v>
      </c>
      <c r="G5" s="22">
        <f t="shared" si="0"/>
        <v>0.25999999999999979</v>
      </c>
      <c r="H5" s="23">
        <f t="shared" si="0"/>
        <v>0.42999999999999972</v>
      </c>
      <c r="I5" s="24">
        <f t="shared" si="0"/>
        <v>1.25</v>
      </c>
      <c r="J5" s="25">
        <f t="shared" si="0"/>
        <v>-2.3200000000000003</v>
      </c>
      <c r="K5" s="23">
        <f t="shared" si="0"/>
        <v>2.5</v>
      </c>
      <c r="L5" s="26">
        <f t="shared" si="0"/>
        <v>3.5300000000000011</v>
      </c>
      <c r="M5" s="27">
        <f t="shared" si="0"/>
        <v>-0.64999999999999947</v>
      </c>
      <c r="N5" s="20">
        <f t="shared" si="0"/>
        <v>-1.17</v>
      </c>
      <c r="O5" s="2" t="s">
        <v>21</v>
      </c>
    </row>
    <row r="6" spans="1:15" x14ac:dyDescent="0.25">
      <c r="A6" s="2" t="s">
        <v>85</v>
      </c>
      <c r="B6" s="18">
        <v>-0.8</v>
      </c>
      <c r="C6" s="17">
        <v>0.34</v>
      </c>
      <c r="D6" s="19">
        <v>-0.8</v>
      </c>
      <c r="E6" s="20">
        <v>2.23</v>
      </c>
      <c r="F6" s="21">
        <v>3.61</v>
      </c>
      <c r="G6" s="22">
        <v>6.53</v>
      </c>
      <c r="H6" s="23">
        <v>9.85</v>
      </c>
      <c r="I6" s="24">
        <v>12</v>
      </c>
      <c r="J6" s="25">
        <v>11.7</v>
      </c>
      <c r="K6" s="23">
        <v>7.66</v>
      </c>
      <c r="L6" s="26">
        <v>4.42</v>
      </c>
      <c r="M6" s="27">
        <v>3.45</v>
      </c>
      <c r="N6" s="20">
        <v>0.63</v>
      </c>
      <c r="O6" s="2" t="s">
        <v>85</v>
      </c>
    </row>
    <row r="7" spans="1:15" x14ac:dyDescent="0.25">
      <c r="A7" s="2" t="s">
        <v>86</v>
      </c>
      <c r="B7" s="223">
        <v>37653</v>
      </c>
      <c r="C7" s="17">
        <v>2003</v>
      </c>
      <c r="D7" s="19">
        <v>2003</v>
      </c>
      <c r="E7" s="20">
        <v>2004</v>
      </c>
      <c r="F7" s="21">
        <v>2003</v>
      </c>
      <c r="G7" s="22">
        <v>2004</v>
      </c>
      <c r="H7" s="23">
        <v>2001</v>
      </c>
      <c r="I7" s="24">
        <v>2002</v>
      </c>
      <c r="J7" s="25">
        <v>2005</v>
      </c>
      <c r="K7" s="23">
        <v>2003</v>
      </c>
      <c r="L7" s="26">
        <v>2003</v>
      </c>
      <c r="M7" s="27">
        <v>2005</v>
      </c>
      <c r="N7" s="20">
        <v>2001</v>
      </c>
      <c r="O7" s="2" t="s">
        <v>86</v>
      </c>
    </row>
    <row r="8" spans="1:15" x14ac:dyDescent="0.25">
      <c r="A8" s="2" t="s">
        <v>87</v>
      </c>
      <c r="B8" s="18">
        <v>14.1</v>
      </c>
      <c r="C8" s="17">
        <v>3.19</v>
      </c>
      <c r="D8" s="19">
        <v>5.07</v>
      </c>
      <c r="E8" s="20">
        <v>4.58</v>
      </c>
      <c r="F8" s="21">
        <v>6.27</v>
      </c>
      <c r="G8" s="22">
        <v>8.64</v>
      </c>
      <c r="H8" s="23">
        <v>12.6</v>
      </c>
      <c r="I8" s="24">
        <v>14.2</v>
      </c>
      <c r="J8" s="25">
        <v>15.2</v>
      </c>
      <c r="K8" s="23">
        <v>12.4</v>
      </c>
      <c r="L8" s="26">
        <v>12</v>
      </c>
      <c r="M8" s="27">
        <v>5.98</v>
      </c>
      <c r="N8" s="20">
        <v>4.5</v>
      </c>
      <c r="O8" s="2" t="s">
        <v>87</v>
      </c>
    </row>
    <row r="9" spans="1:15" x14ac:dyDescent="0.25">
      <c r="A9" s="2" t="s">
        <v>86</v>
      </c>
      <c r="B9" s="223">
        <v>37104</v>
      </c>
      <c r="C9" s="17">
        <v>2002</v>
      </c>
      <c r="D9" s="19">
        <v>2002</v>
      </c>
      <c r="E9" s="20">
        <v>2001</v>
      </c>
      <c r="F9" s="21">
        <v>2005</v>
      </c>
      <c r="G9" s="22">
        <v>2002</v>
      </c>
      <c r="H9" s="23">
        <v>2003</v>
      </c>
      <c r="I9" s="24">
        <v>2005</v>
      </c>
      <c r="J9" s="25">
        <v>2004</v>
      </c>
      <c r="K9" s="23">
        <v>2004</v>
      </c>
      <c r="L9" s="26">
        <v>2001</v>
      </c>
      <c r="M9" s="27">
        <v>2002</v>
      </c>
      <c r="N9" s="20">
        <v>2002</v>
      </c>
      <c r="O9" s="2" t="s">
        <v>86</v>
      </c>
    </row>
    <row r="10" spans="1:15" x14ac:dyDescent="0.25">
      <c r="A10" s="3" t="s">
        <v>88</v>
      </c>
      <c r="B10" s="18">
        <v>-11.9</v>
      </c>
      <c r="C10" s="5">
        <v>-6.3</v>
      </c>
      <c r="D10" s="6">
        <v>-11</v>
      </c>
      <c r="E10" s="7">
        <v>-11.9</v>
      </c>
      <c r="F10" s="8">
        <v>0.3</v>
      </c>
      <c r="G10" s="9">
        <v>-0.2</v>
      </c>
      <c r="H10" s="10">
        <v>4.2</v>
      </c>
      <c r="I10" s="11">
        <v>10.6</v>
      </c>
      <c r="J10" s="12">
        <v>6.8</v>
      </c>
      <c r="K10" s="10">
        <v>3.2</v>
      </c>
      <c r="L10" s="13">
        <v>4.8</v>
      </c>
      <c r="M10" s="14">
        <v>-3.8</v>
      </c>
      <c r="N10" s="7">
        <v>-6.6</v>
      </c>
      <c r="O10" s="3" t="s">
        <v>88</v>
      </c>
    </row>
    <row r="11" spans="1:15" x14ac:dyDescent="0.25">
      <c r="A11" s="36" t="s">
        <v>89</v>
      </c>
      <c r="B11" s="51">
        <v>38415</v>
      </c>
      <c r="C11" s="40">
        <v>37989</v>
      </c>
      <c r="D11" s="41">
        <v>38411</v>
      </c>
      <c r="E11" s="42">
        <v>38415</v>
      </c>
      <c r="F11" s="43">
        <v>38451</v>
      </c>
      <c r="G11" s="44">
        <v>38490</v>
      </c>
      <c r="H11" s="45">
        <v>38517</v>
      </c>
      <c r="I11" s="46">
        <v>38538</v>
      </c>
      <c r="J11" s="47">
        <v>38580</v>
      </c>
      <c r="K11" s="45">
        <v>38614</v>
      </c>
      <c r="L11" s="48">
        <v>38629</v>
      </c>
      <c r="M11" s="49">
        <v>38674</v>
      </c>
      <c r="N11" s="42">
        <v>38715</v>
      </c>
      <c r="O11" s="36" t="s">
        <v>89</v>
      </c>
    </row>
    <row r="12" spans="1:15" x14ac:dyDescent="0.25">
      <c r="A12" s="2" t="s">
        <v>90</v>
      </c>
      <c r="B12" s="18">
        <v>-11.9</v>
      </c>
      <c r="C12" s="17">
        <v>-8.1</v>
      </c>
      <c r="D12" s="19">
        <v>-11</v>
      </c>
      <c r="E12" s="33">
        <v>-11.9</v>
      </c>
      <c r="F12" s="21">
        <v>-5.2</v>
      </c>
      <c r="G12" s="22">
        <v>-0.2</v>
      </c>
      <c r="H12" s="23">
        <v>4</v>
      </c>
      <c r="I12" s="24">
        <v>7</v>
      </c>
      <c r="J12" s="25">
        <v>6.8</v>
      </c>
      <c r="K12" s="23">
        <v>1</v>
      </c>
      <c r="L12" s="26">
        <v>-5.5</v>
      </c>
      <c r="M12" s="27">
        <v>-3.8</v>
      </c>
      <c r="N12" s="20">
        <v>-7.1</v>
      </c>
      <c r="O12" s="2" t="s">
        <v>90</v>
      </c>
    </row>
    <row r="13" spans="1:15" ht="15.75" thickBot="1" x14ac:dyDescent="0.3">
      <c r="A13" s="50" t="s">
        <v>89</v>
      </c>
      <c r="B13" s="51">
        <v>38415</v>
      </c>
      <c r="C13" s="52">
        <v>37630</v>
      </c>
      <c r="D13" s="53">
        <v>38411</v>
      </c>
      <c r="E13" s="42">
        <v>38415</v>
      </c>
      <c r="F13" s="55">
        <v>37719</v>
      </c>
      <c r="G13" s="56">
        <v>38490</v>
      </c>
      <c r="H13" s="57" t="s">
        <v>93</v>
      </c>
      <c r="I13" s="58" t="s">
        <v>94</v>
      </c>
      <c r="J13" s="59">
        <v>38580</v>
      </c>
      <c r="K13" s="57">
        <v>37888</v>
      </c>
      <c r="L13" s="60">
        <v>37922</v>
      </c>
      <c r="M13" s="61">
        <v>38674</v>
      </c>
      <c r="N13" s="54">
        <v>37965</v>
      </c>
      <c r="O13" s="50" t="s">
        <v>89</v>
      </c>
    </row>
    <row r="14" spans="1:15" ht="15.75" thickTop="1" x14ac:dyDescent="0.25">
      <c r="A14" s="62" t="s">
        <v>97</v>
      </c>
      <c r="B14" s="130">
        <f>INT(SUM(C14:N14)*100/12)/100</f>
        <v>7.39</v>
      </c>
      <c r="C14" s="64">
        <v>3.3</v>
      </c>
      <c r="D14" s="65">
        <v>0.7</v>
      </c>
      <c r="E14" s="66">
        <v>3.6</v>
      </c>
      <c r="F14" s="67">
        <v>6.5</v>
      </c>
      <c r="G14" s="68">
        <v>8.5</v>
      </c>
      <c r="H14" s="69">
        <v>11.5</v>
      </c>
      <c r="I14" s="70">
        <v>13.7</v>
      </c>
      <c r="J14" s="71">
        <v>12</v>
      </c>
      <c r="K14" s="69">
        <v>12.2</v>
      </c>
      <c r="L14" s="72">
        <v>11.4</v>
      </c>
      <c r="M14" s="73">
        <v>3.9</v>
      </c>
      <c r="N14" s="66">
        <v>1.4</v>
      </c>
      <c r="O14" s="62" t="s">
        <v>97</v>
      </c>
    </row>
    <row r="15" spans="1:15" x14ac:dyDescent="0.25">
      <c r="A15" s="2" t="s">
        <v>98</v>
      </c>
      <c r="B15" s="18">
        <v>6.4</v>
      </c>
      <c r="C15" s="17">
        <v>1</v>
      </c>
      <c r="D15" s="19">
        <v>1.1000000000000001</v>
      </c>
      <c r="E15" s="20">
        <v>3</v>
      </c>
      <c r="F15" s="21">
        <v>4.5999999999999996</v>
      </c>
      <c r="G15" s="22">
        <v>7.9</v>
      </c>
      <c r="H15" s="23">
        <v>10.4</v>
      </c>
      <c r="I15" s="24">
        <v>12.4</v>
      </c>
      <c r="J15" s="25">
        <v>12.5</v>
      </c>
      <c r="K15" s="23">
        <v>10.7</v>
      </c>
      <c r="L15" s="26">
        <v>7.6</v>
      </c>
      <c r="M15" s="27">
        <v>4.0999999999999996</v>
      </c>
      <c r="N15" s="20">
        <v>2</v>
      </c>
      <c r="O15" s="2" t="s">
        <v>98</v>
      </c>
    </row>
    <row r="16" spans="1:15" x14ac:dyDescent="0.25">
      <c r="A16" s="2" t="s">
        <v>21</v>
      </c>
      <c r="B16" s="18">
        <f t="shared" ref="B16:N16" si="1">B14-B15</f>
        <v>0.98999999999999932</v>
      </c>
      <c r="C16" s="17">
        <f t="shared" si="1"/>
        <v>2.2999999999999998</v>
      </c>
      <c r="D16" s="19">
        <f t="shared" si="1"/>
        <v>-0.40000000000000013</v>
      </c>
      <c r="E16" s="20">
        <f t="shared" si="1"/>
        <v>0.60000000000000009</v>
      </c>
      <c r="F16" s="21">
        <f t="shared" si="1"/>
        <v>1.9000000000000004</v>
      </c>
      <c r="G16" s="22">
        <f t="shared" si="1"/>
        <v>0.59999999999999964</v>
      </c>
      <c r="H16" s="23">
        <f t="shared" si="1"/>
        <v>1.0999999999999996</v>
      </c>
      <c r="I16" s="24">
        <f t="shared" si="1"/>
        <v>1.2999999999999989</v>
      </c>
      <c r="J16" s="25">
        <f t="shared" si="1"/>
        <v>-0.5</v>
      </c>
      <c r="K16" s="23">
        <f t="shared" si="1"/>
        <v>1.5</v>
      </c>
      <c r="L16" s="26">
        <f t="shared" si="1"/>
        <v>3.8000000000000007</v>
      </c>
      <c r="M16" s="27">
        <f t="shared" si="1"/>
        <v>-0.19999999999999973</v>
      </c>
      <c r="N16" s="20">
        <f t="shared" si="1"/>
        <v>-0.60000000000000009</v>
      </c>
      <c r="O16" s="2" t="s">
        <v>21</v>
      </c>
    </row>
    <row r="17" spans="1:15" x14ac:dyDescent="0.25">
      <c r="A17" s="2" t="s">
        <v>85</v>
      </c>
      <c r="B17" s="18">
        <v>-7.6</v>
      </c>
      <c r="C17" s="17">
        <v>-5.6</v>
      </c>
      <c r="D17" s="19">
        <v>-7.6</v>
      </c>
      <c r="E17" s="20">
        <v>-0.7</v>
      </c>
      <c r="F17" s="21">
        <v>2.2000000000000002</v>
      </c>
      <c r="G17" s="22">
        <v>5.8</v>
      </c>
      <c r="H17" s="23">
        <v>8.3000000000000007</v>
      </c>
      <c r="I17" s="24">
        <v>11.1</v>
      </c>
      <c r="J17" s="25">
        <v>10.6</v>
      </c>
      <c r="K17" s="23">
        <v>7.6</v>
      </c>
      <c r="L17" s="26">
        <v>5.0999999999999996</v>
      </c>
      <c r="M17" s="27">
        <v>1</v>
      </c>
      <c r="N17" s="20">
        <v>-2.4</v>
      </c>
      <c r="O17" s="2" t="s">
        <v>85</v>
      </c>
    </row>
    <row r="18" spans="1:15" x14ac:dyDescent="0.25">
      <c r="A18" s="2" t="s">
        <v>86</v>
      </c>
      <c r="B18" s="223">
        <v>20486</v>
      </c>
      <c r="C18" s="17">
        <v>1963</v>
      </c>
      <c r="D18" s="19">
        <v>1956</v>
      </c>
      <c r="E18" s="20">
        <v>1955</v>
      </c>
      <c r="F18" s="21">
        <v>1954</v>
      </c>
      <c r="G18" s="22">
        <v>1991</v>
      </c>
      <c r="H18" s="23">
        <v>1949</v>
      </c>
      <c r="I18" s="24">
        <v>1984</v>
      </c>
      <c r="J18" s="25">
        <v>1978</v>
      </c>
      <c r="K18" s="23">
        <v>1986</v>
      </c>
      <c r="L18" s="26">
        <v>1947</v>
      </c>
      <c r="M18" s="27">
        <v>1985</v>
      </c>
      <c r="N18" s="20">
        <v>1963</v>
      </c>
      <c r="O18" s="2" t="s">
        <v>86</v>
      </c>
    </row>
    <row r="19" spans="1:15" x14ac:dyDescent="0.25">
      <c r="A19" s="2" t="s">
        <v>87</v>
      </c>
      <c r="B19" s="18">
        <v>15.8</v>
      </c>
      <c r="C19" s="17">
        <v>5</v>
      </c>
      <c r="D19" s="19">
        <v>5.4</v>
      </c>
      <c r="E19" s="20">
        <v>6.4</v>
      </c>
      <c r="F19" s="21">
        <v>7.9</v>
      </c>
      <c r="G19" s="22">
        <v>10.5</v>
      </c>
      <c r="H19" s="23">
        <v>12.3</v>
      </c>
      <c r="I19" s="24">
        <v>14.6</v>
      </c>
      <c r="J19" s="25">
        <v>15.8</v>
      </c>
      <c r="K19" s="23">
        <v>13.6</v>
      </c>
      <c r="L19" s="26">
        <v>11.9</v>
      </c>
      <c r="M19" s="27">
        <v>9.3000000000000007</v>
      </c>
      <c r="N19" s="20">
        <v>6</v>
      </c>
      <c r="O19" s="2" t="s">
        <v>87</v>
      </c>
    </row>
    <row r="20" spans="1:15" x14ac:dyDescent="0.25">
      <c r="A20" s="2" t="s">
        <v>86</v>
      </c>
      <c r="B20" s="223">
        <v>35643</v>
      </c>
      <c r="C20" s="17">
        <v>1975</v>
      </c>
      <c r="D20" s="19">
        <v>1990</v>
      </c>
      <c r="E20" s="20">
        <v>1981</v>
      </c>
      <c r="F20" s="21">
        <v>1961</v>
      </c>
      <c r="G20" s="22">
        <v>2000</v>
      </c>
      <c r="H20" s="23">
        <v>1982</v>
      </c>
      <c r="I20" s="24">
        <v>1994</v>
      </c>
      <c r="J20" s="25">
        <v>1997</v>
      </c>
      <c r="K20" s="23" t="s">
        <v>99</v>
      </c>
      <c r="L20" s="26">
        <v>2001</v>
      </c>
      <c r="M20" s="27">
        <v>1994</v>
      </c>
      <c r="N20" s="20">
        <v>1974</v>
      </c>
      <c r="O20" s="2" t="s">
        <v>86</v>
      </c>
    </row>
    <row r="21" spans="1:15" x14ac:dyDescent="0.25">
      <c r="A21" s="3" t="s">
        <v>100</v>
      </c>
      <c r="B21" s="4">
        <v>-9.8000000000000007</v>
      </c>
      <c r="C21" s="5">
        <v>-4.3</v>
      </c>
      <c r="D21" s="6">
        <v>-9.4</v>
      </c>
      <c r="E21" s="7">
        <v>-9.8000000000000007</v>
      </c>
      <c r="F21" s="8">
        <v>0.4</v>
      </c>
      <c r="G21" s="9">
        <v>1.2</v>
      </c>
      <c r="H21" s="10">
        <v>4.7</v>
      </c>
      <c r="I21" s="11">
        <v>10.5</v>
      </c>
      <c r="J21" s="12">
        <v>7.6</v>
      </c>
      <c r="K21" s="10">
        <v>4.8</v>
      </c>
      <c r="L21" s="13">
        <v>6</v>
      </c>
      <c r="M21" s="14">
        <v>-3.1</v>
      </c>
      <c r="N21" s="7">
        <v>-4.9000000000000004</v>
      </c>
      <c r="O21" s="3" t="s">
        <v>100</v>
      </c>
    </row>
    <row r="22" spans="1:15" x14ac:dyDescent="0.25">
      <c r="A22" s="36" t="s">
        <v>89</v>
      </c>
      <c r="B22" s="39">
        <v>38415</v>
      </c>
      <c r="C22" s="40">
        <v>38378</v>
      </c>
      <c r="D22" s="41">
        <v>38411</v>
      </c>
      <c r="E22" s="42">
        <v>38415</v>
      </c>
      <c r="F22" s="43">
        <v>38451</v>
      </c>
      <c r="G22" s="44">
        <v>38490</v>
      </c>
      <c r="H22" s="45">
        <v>38510</v>
      </c>
      <c r="I22" s="46">
        <v>38538</v>
      </c>
      <c r="J22" s="47">
        <v>38580</v>
      </c>
      <c r="K22" s="45">
        <v>38613</v>
      </c>
      <c r="L22" s="48">
        <v>38629</v>
      </c>
      <c r="M22" s="49">
        <v>38685</v>
      </c>
      <c r="N22" s="42">
        <v>38715</v>
      </c>
      <c r="O22" s="36" t="s">
        <v>89</v>
      </c>
    </row>
    <row r="23" spans="1:15" x14ac:dyDescent="0.25">
      <c r="A23" s="2" t="s">
        <v>17</v>
      </c>
      <c r="B23" s="18">
        <v>-17.399999999999999</v>
      </c>
      <c r="C23" s="17">
        <v>-17.399999999999999</v>
      </c>
      <c r="D23" s="19">
        <v>-15.2</v>
      </c>
      <c r="E23" s="20">
        <v>-9.8000000000000007</v>
      </c>
      <c r="F23" s="21">
        <v>-3.8</v>
      </c>
      <c r="G23" s="22">
        <v>-1.6</v>
      </c>
      <c r="H23" s="23">
        <v>0</v>
      </c>
      <c r="I23" s="24">
        <v>1.3</v>
      </c>
      <c r="J23" s="25">
        <v>4.9000000000000004</v>
      </c>
      <c r="K23" s="23">
        <v>1.3</v>
      </c>
      <c r="L23" s="26">
        <v>-5</v>
      </c>
      <c r="M23" s="27">
        <v>-8.5</v>
      </c>
      <c r="N23" s="20">
        <v>-14.6</v>
      </c>
      <c r="O23" s="2" t="s">
        <v>17</v>
      </c>
    </row>
    <row r="24" spans="1:15" x14ac:dyDescent="0.25">
      <c r="A24" s="2" t="s">
        <v>89</v>
      </c>
      <c r="B24" s="18">
        <v>1985</v>
      </c>
      <c r="C24" s="74">
        <v>31064</v>
      </c>
      <c r="D24" s="75">
        <v>10637</v>
      </c>
      <c r="E24" s="76">
        <v>38415</v>
      </c>
      <c r="F24" s="77">
        <v>8128</v>
      </c>
      <c r="G24" s="78">
        <v>22038</v>
      </c>
      <c r="H24" s="79">
        <v>12219</v>
      </c>
      <c r="I24" s="80">
        <v>12264</v>
      </c>
      <c r="J24" s="81">
        <v>29095</v>
      </c>
      <c r="K24" s="79">
        <v>29121</v>
      </c>
      <c r="L24" s="82">
        <v>7952</v>
      </c>
      <c r="M24" s="83">
        <v>10169</v>
      </c>
      <c r="N24" s="76">
        <v>13504</v>
      </c>
      <c r="O24" s="2" t="s">
        <v>89</v>
      </c>
    </row>
    <row r="25" spans="1:15" x14ac:dyDescent="0.25">
      <c r="A25" s="84" t="s">
        <v>101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84" t="s">
        <v>101</v>
      </c>
    </row>
    <row r="26" spans="1:15" x14ac:dyDescent="0.25">
      <c r="A26" s="3" t="s">
        <v>102</v>
      </c>
      <c r="B26" s="4">
        <f>INT(SUM(C26:N26)*100/12)/100</f>
        <v>15.78</v>
      </c>
      <c r="C26" s="5">
        <v>8.6999999999999993</v>
      </c>
      <c r="D26" s="6">
        <v>6.31</v>
      </c>
      <c r="E26" s="7">
        <v>11.6</v>
      </c>
      <c r="F26" s="8">
        <v>16.100000000000001</v>
      </c>
      <c r="G26" s="9">
        <v>18.5</v>
      </c>
      <c r="H26" s="10">
        <v>23.5</v>
      </c>
      <c r="I26" s="11">
        <v>23</v>
      </c>
      <c r="J26" s="12">
        <v>23</v>
      </c>
      <c r="K26" s="10">
        <v>21.9</v>
      </c>
      <c r="L26" s="13">
        <v>19.2</v>
      </c>
      <c r="M26" s="14">
        <v>10.5</v>
      </c>
      <c r="N26" s="7">
        <v>7.1</v>
      </c>
      <c r="O26" s="3" t="s">
        <v>102</v>
      </c>
    </row>
    <row r="27" spans="1:15" x14ac:dyDescent="0.25">
      <c r="A27" s="2" t="s">
        <v>103</v>
      </c>
      <c r="B27" s="18">
        <f>INT(SUM(C27:N27)*100/12)/100</f>
        <v>15.38</v>
      </c>
      <c r="C27" s="17">
        <v>7.25</v>
      </c>
      <c r="D27" s="19">
        <v>8.7200000000000006</v>
      </c>
      <c r="E27" s="20">
        <v>11.92</v>
      </c>
      <c r="F27" s="21">
        <v>15.18</v>
      </c>
      <c r="G27" s="22">
        <v>18.36</v>
      </c>
      <c r="H27" s="23">
        <v>21.4</v>
      </c>
      <c r="I27" s="24">
        <v>22.92</v>
      </c>
      <c r="J27" s="25">
        <v>24.78</v>
      </c>
      <c r="K27" s="23">
        <v>20.27</v>
      </c>
      <c r="L27" s="26">
        <v>15.83</v>
      </c>
      <c r="M27" s="27">
        <v>11.08</v>
      </c>
      <c r="N27" s="20">
        <v>6.92</v>
      </c>
      <c r="O27" s="2" t="s">
        <v>103</v>
      </c>
    </row>
    <row r="28" spans="1:15" x14ac:dyDescent="0.25">
      <c r="A28" s="2" t="s">
        <v>21</v>
      </c>
      <c r="B28" s="18">
        <f t="shared" ref="B28:N28" si="2">B26-B27</f>
        <v>0.39999999999999858</v>
      </c>
      <c r="C28" s="17">
        <f t="shared" si="2"/>
        <v>1.4499999999999993</v>
      </c>
      <c r="D28" s="19">
        <f t="shared" si="2"/>
        <v>-2.410000000000001</v>
      </c>
      <c r="E28" s="20">
        <f t="shared" si="2"/>
        <v>-0.32000000000000028</v>
      </c>
      <c r="F28" s="21">
        <f t="shared" si="2"/>
        <v>0.92000000000000171</v>
      </c>
      <c r="G28" s="22">
        <f t="shared" si="2"/>
        <v>0.14000000000000057</v>
      </c>
      <c r="H28" s="23">
        <f t="shared" si="2"/>
        <v>2.1000000000000014</v>
      </c>
      <c r="I28" s="24">
        <f t="shared" si="2"/>
        <v>7.9999999999998295E-2</v>
      </c>
      <c r="J28" s="25">
        <f t="shared" si="2"/>
        <v>-1.7800000000000011</v>
      </c>
      <c r="K28" s="23">
        <f t="shared" si="2"/>
        <v>1.629999999999999</v>
      </c>
      <c r="L28" s="26">
        <f t="shared" si="2"/>
        <v>3.3699999999999992</v>
      </c>
      <c r="M28" s="27">
        <f t="shared" si="2"/>
        <v>-0.58000000000000007</v>
      </c>
      <c r="N28" s="20">
        <f t="shared" si="2"/>
        <v>0.17999999999999972</v>
      </c>
      <c r="O28" s="2" t="s">
        <v>21</v>
      </c>
    </row>
    <row r="29" spans="1:15" x14ac:dyDescent="0.25">
      <c r="A29" s="2" t="s">
        <v>104</v>
      </c>
      <c r="B29" s="18">
        <v>5.63</v>
      </c>
      <c r="C29" s="17">
        <v>6.15</v>
      </c>
      <c r="D29" s="19">
        <v>6.31</v>
      </c>
      <c r="E29" s="20">
        <v>10.3</v>
      </c>
      <c r="F29" s="21">
        <v>12.9</v>
      </c>
      <c r="G29" s="22">
        <v>17</v>
      </c>
      <c r="H29" s="23">
        <v>20</v>
      </c>
      <c r="I29" s="24">
        <v>21.9</v>
      </c>
      <c r="J29" s="25">
        <v>23</v>
      </c>
      <c r="K29" s="23">
        <v>18.100000000000001</v>
      </c>
      <c r="L29" s="26">
        <v>13.5</v>
      </c>
      <c r="M29" s="27">
        <v>10.4</v>
      </c>
      <c r="N29" s="20">
        <v>5.63</v>
      </c>
      <c r="O29" s="2" t="s">
        <v>104</v>
      </c>
    </row>
    <row r="30" spans="1:15" x14ac:dyDescent="0.25">
      <c r="A30" s="2" t="s">
        <v>86</v>
      </c>
      <c r="B30" s="223">
        <v>37226</v>
      </c>
      <c r="C30" s="17">
        <v>2001</v>
      </c>
      <c r="D30" s="19">
        <v>2005</v>
      </c>
      <c r="E30" s="20">
        <v>2001</v>
      </c>
      <c r="F30" s="21">
        <v>2001</v>
      </c>
      <c r="G30" s="22">
        <v>2002</v>
      </c>
      <c r="H30" s="23">
        <v>2002</v>
      </c>
      <c r="I30" s="24">
        <v>2002</v>
      </c>
      <c r="J30" s="25">
        <v>2005</v>
      </c>
      <c r="K30" s="23">
        <v>2001</v>
      </c>
      <c r="L30" s="26">
        <v>2003</v>
      </c>
      <c r="M30" s="27">
        <v>2001</v>
      </c>
      <c r="N30" s="20">
        <v>2001</v>
      </c>
      <c r="O30" s="2" t="s">
        <v>86</v>
      </c>
    </row>
    <row r="31" spans="1:15" x14ac:dyDescent="0.25">
      <c r="A31" s="2" t="s">
        <v>105</v>
      </c>
      <c r="B31" s="18">
        <v>26.9</v>
      </c>
      <c r="C31" s="17">
        <v>8.6999999999999993</v>
      </c>
      <c r="D31" s="19">
        <v>10.6</v>
      </c>
      <c r="E31" s="20">
        <v>14.1</v>
      </c>
      <c r="F31" s="21">
        <v>16.399999999999999</v>
      </c>
      <c r="G31" s="22">
        <v>19.239999999999998</v>
      </c>
      <c r="H31" s="23">
        <v>23.5</v>
      </c>
      <c r="I31" s="24">
        <v>23.7</v>
      </c>
      <c r="J31" s="25">
        <v>26.9</v>
      </c>
      <c r="K31" s="23">
        <v>22.2</v>
      </c>
      <c r="L31" s="26">
        <v>19.2</v>
      </c>
      <c r="M31" s="27">
        <v>12</v>
      </c>
      <c r="N31" s="20">
        <v>7.93</v>
      </c>
      <c r="O31" s="2" t="s">
        <v>105</v>
      </c>
    </row>
    <row r="32" spans="1:15" x14ac:dyDescent="0.25">
      <c r="A32" s="2" t="s">
        <v>86</v>
      </c>
      <c r="B32" s="223">
        <v>37834</v>
      </c>
      <c r="C32" s="17">
        <v>2005</v>
      </c>
      <c r="D32" s="19">
        <v>2002</v>
      </c>
      <c r="E32" s="20">
        <v>2003</v>
      </c>
      <c r="F32" s="21">
        <v>2004</v>
      </c>
      <c r="G32" s="22">
        <v>2001</v>
      </c>
      <c r="H32" s="23">
        <v>2005</v>
      </c>
      <c r="I32" s="24">
        <v>2001</v>
      </c>
      <c r="J32" s="25">
        <v>2003</v>
      </c>
      <c r="K32" s="23">
        <v>2003</v>
      </c>
      <c r="L32" s="26">
        <v>2005</v>
      </c>
      <c r="M32" s="27">
        <v>2003</v>
      </c>
      <c r="N32" s="20">
        <v>2002</v>
      </c>
      <c r="O32" s="2" t="s">
        <v>86</v>
      </c>
    </row>
    <row r="33" spans="1:15" x14ac:dyDescent="0.25">
      <c r="A33" s="3" t="s">
        <v>106</v>
      </c>
      <c r="B33" s="4">
        <v>32.299999999999997</v>
      </c>
      <c r="C33" s="5">
        <v>14.2</v>
      </c>
      <c r="D33" s="6">
        <v>11.9</v>
      </c>
      <c r="E33" s="7">
        <v>22.3</v>
      </c>
      <c r="F33" s="8">
        <v>24</v>
      </c>
      <c r="G33" s="9">
        <v>32</v>
      </c>
      <c r="H33" s="10">
        <v>32.799999999999997</v>
      </c>
      <c r="I33" s="11">
        <v>29.2</v>
      </c>
      <c r="J33" s="12">
        <v>32.299999999999997</v>
      </c>
      <c r="K33" s="10">
        <v>29.3</v>
      </c>
      <c r="L33" s="13">
        <v>24</v>
      </c>
      <c r="M33" s="14">
        <v>18.8</v>
      </c>
      <c r="N33" s="7">
        <v>11.8</v>
      </c>
      <c r="O33" s="3" t="s">
        <v>106</v>
      </c>
    </row>
    <row r="34" spans="1:15" x14ac:dyDescent="0.25">
      <c r="A34" s="36" t="s">
        <v>89</v>
      </c>
      <c r="B34" s="39">
        <v>38595</v>
      </c>
      <c r="C34" s="40">
        <v>38359</v>
      </c>
      <c r="D34" s="41">
        <v>38395</v>
      </c>
      <c r="E34" s="42">
        <v>38427</v>
      </c>
      <c r="F34" s="43">
        <v>38471</v>
      </c>
      <c r="G34" s="44">
        <v>38499</v>
      </c>
      <c r="H34" s="45">
        <v>38527</v>
      </c>
      <c r="I34" s="46">
        <v>38547</v>
      </c>
      <c r="J34" s="47">
        <v>38595</v>
      </c>
      <c r="K34" s="45">
        <v>38599</v>
      </c>
      <c r="L34" s="48">
        <v>38635</v>
      </c>
      <c r="M34" s="49">
        <v>38659</v>
      </c>
      <c r="N34" s="42">
        <v>38702</v>
      </c>
      <c r="O34" s="36" t="s">
        <v>89</v>
      </c>
    </row>
    <row r="35" spans="1:15" x14ac:dyDescent="0.25">
      <c r="A35" s="2" t="s">
        <v>107</v>
      </c>
      <c r="B35" s="18">
        <v>37.799999999999997</v>
      </c>
      <c r="C35" s="17">
        <v>14.5</v>
      </c>
      <c r="D35" s="19">
        <v>18.2</v>
      </c>
      <c r="E35" s="33">
        <v>22.3</v>
      </c>
      <c r="F35" s="21">
        <v>24.8</v>
      </c>
      <c r="G35" s="22">
        <v>32</v>
      </c>
      <c r="H35" s="23">
        <v>34</v>
      </c>
      <c r="I35" s="24">
        <v>32.4</v>
      </c>
      <c r="J35" s="85">
        <v>37.799999999999997</v>
      </c>
      <c r="K35" s="23">
        <v>30.4</v>
      </c>
      <c r="L35" s="26">
        <v>26.5</v>
      </c>
      <c r="M35" s="27">
        <v>18.8</v>
      </c>
      <c r="N35" s="20">
        <v>14.4</v>
      </c>
      <c r="O35" s="2" t="s">
        <v>107</v>
      </c>
    </row>
    <row r="36" spans="1:15" ht="15.75" thickBot="1" x14ac:dyDescent="0.3">
      <c r="A36" s="50" t="s">
        <v>89</v>
      </c>
      <c r="B36" s="51">
        <v>37843</v>
      </c>
      <c r="C36" s="52" t="s">
        <v>108</v>
      </c>
      <c r="D36" s="53">
        <v>38021</v>
      </c>
      <c r="E36" s="42">
        <v>38427</v>
      </c>
      <c r="F36" s="55">
        <v>37727</v>
      </c>
      <c r="G36" s="56">
        <v>38499</v>
      </c>
      <c r="H36" s="57">
        <v>37065</v>
      </c>
      <c r="I36" s="58">
        <v>37817</v>
      </c>
      <c r="J36" s="214">
        <v>37843</v>
      </c>
      <c r="K36" s="57">
        <v>37884</v>
      </c>
      <c r="L36" s="60" t="s">
        <v>110</v>
      </c>
      <c r="M36" s="61">
        <v>38659</v>
      </c>
      <c r="N36" s="54">
        <v>37968</v>
      </c>
      <c r="O36" s="50" t="s">
        <v>89</v>
      </c>
    </row>
    <row r="37" spans="1:15" ht="15.75" thickTop="1" x14ac:dyDescent="0.25">
      <c r="A37" s="86" t="s">
        <v>112</v>
      </c>
      <c r="B37" s="63">
        <f>INT(SUM(C37:N37)*100/12)/100</f>
        <v>14.64</v>
      </c>
      <c r="C37" s="64">
        <v>8.1</v>
      </c>
      <c r="D37" s="65">
        <v>5.5</v>
      </c>
      <c r="E37" s="66">
        <v>10.3</v>
      </c>
      <c r="F37" s="67">
        <v>14.2</v>
      </c>
      <c r="G37" s="68">
        <v>16.600000000000001</v>
      </c>
      <c r="H37" s="69">
        <v>21.9</v>
      </c>
      <c r="I37" s="70">
        <v>21.6</v>
      </c>
      <c r="J37" s="71">
        <v>21.4</v>
      </c>
      <c r="K37" s="69">
        <v>20.9</v>
      </c>
      <c r="L37" s="72">
        <v>18.3</v>
      </c>
      <c r="M37" s="73">
        <v>10</v>
      </c>
      <c r="N37" s="66">
        <v>6.9</v>
      </c>
      <c r="O37" s="86" t="s">
        <v>112</v>
      </c>
    </row>
    <row r="38" spans="1:15" x14ac:dyDescent="0.25">
      <c r="A38" s="2" t="s">
        <v>113</v>
      </c>
      <c r="B38" s="18">
        <v>13.8</v>
      </c>
      <c r="C38" s="17">
        <v>5.9</v>
      </c>
      <c r="D38" s="19">
        <v>6.9</v>
      </c>
      <c r="E38" s="20">
        <v>10.1</v>
      </c>
      <c r="F38" s="21">
        <v>13</v>
      </c>
      <c r="G38" s="22">
        <v>16.8</v>
      </c>
      <c r="H38" s="23">
        <v>19.3</v>
      </c>
      <c r="I38" s="24">
        <v>21.4</v>
      </c>
      <c r="J38" s="25">
        <v>21.6</v>
      </c>
      <c r="K38" s="23">
        <v>19.2</v>
      </c>
      <c r="L38" s="26">
        <v>14.9</v>
      </c>
      <c r="M38" s="27">
        <v>9.6</v>
      </c>
      <c r="N38" s="20">
        <v>6.8</v>
      </c>
      <c r="O38" s="2" t="s">
        <v>113</v>
      </c>
    </row>
    <row r="39" spans="1:15" x14ac:dyDescent="0.25">
      <c r="A39" s="2" t="s">
        <v>21</v>
      </c>
      <c r="B39" s="18">
        <f t="shared" ref="B39:N39" si="3">B37-B38</f>
        <v>0.83999999999999986</v>
      </c>
      <c r="C39" s="17">
        <f t="shared" si="3"/>
        <v>2.1999999999999993</v>
      </c>
      <c r="D39" s="19">
        <f t="shared" si="3"/>
        <v>-1.4000000000000004</v>
      </c>
      <c r="E39" s="20">
        <f t="shared" si="3"/>
        <v>0.20000000000000107</v>
      </c>
      <c r="F39" s="21">
        <f t="shared" si="3"/>
        <v>1.1999999999999993</v>
      </c>
      <c r="G39" s="22">
        <f t="shared" si="3"/>
        <v>-0.19999999999999929</v>
      </c>
      <c r="H39" s="23">
        <f t="shared" si="3"/>
        <v>2.5999999999999979</v>
      </c>
      <c r="I39" s="24">
        <f t="shared" si="3"/>
        <v>0.20000000000000284</v>
      </c>
      <c r="J39" s="25">
        <f t="shared" si="3"/>
        <v>-0.20000000000000284</v>
      </c>
      <c r="K39" s="23">
        <f t="shared" si="3"/>
        <v>1.6999999999999993</v>
      </c>
      <c r="L39" s="26">
        <f t="shared" si="3"/>
        <v>3.4000000000000004</v>
      </c>
      <c r="M39" s="27">
        <f t="shared" si="3"/>
        <v>0.40000000000000036</v>
      </c>
      <c r="N39" s="20">
        <f t="shared" si="3"/>
        <v>0.10000000000000053</v>
      </c>
      <c r="O39" s="2" t="s">
        <v>21</v>
      </c>
    </row>
    <row r="40" spans="1:15" x14ac:dyDescent="0.25">
      <c r="A40" s="2" t="s">
        <v>104</v>
      </c>
      <c r="B40" s="18">
        <v>-0.6</v>
      </c>
      <c r="C40" s="17">
        <v>-0.6</v>
      </c>
      <c r="D40" s="19">
        <v>0.5</v>
      </c>
      <c r="E40" s="20">
        <v>6.6</v>
      </c>
      <c r="F40" s="21">
        <v>9.3000000000000007</v>
      </c>
      <c r="G40" s="22">
        <v>13.1</v>
      </c>
      <c r="H40" s="23">
        <v>16.3</v>
      </c>
      <c r="I40" s="24">
        <v>18.100000000000001</v>
      </c>
      <c r="J40" s="25">
        <v>18.7</v>
      </c>
      <c r="K40" s="23">
        <v>16.3</v>
      </c>
      <c r="L40" s="26">
        <v>10</v>
      </c>
      <c r="M40" s="27">
        <v>6.1</v>
      </c>
      <c r="N40" s="20">
        <v>2.2999999999999998</v>
      </c>
      <c r="O40" s="2" t="s">
        <v>104</v>
      </c>
    </row>
    <row r="41" spans="1:15" x14ac:dyDescent="0.25">
      <c r="A41" s="2" t="s">
        <v>86</v>
      </c>
      <c r="B41" s="223">
        <v>23012</v>
      </c>
      <c r="C41" s="17">
        <v>1963</v>
      </c>
      <c r="D41" s="19">
        <v>1956</v>
      </c>
      <c r="E41" s="20">
        <v>1970</v>
      </c>
      <c r="F41" s="21">
        <v>1986</v>
      </c>
      <c r="G41" s="22">
        <v>1984</v>
      </c>
      <c r="H41" s="23">
        <v>1991</v>
      </c>
      <c r="I41" s="24">
        <v>1965</v>
      </c>
      <c r="J41" s="25">
        <v>1963</v>
      </c>
      <c r="K41" s="23">
        <v>1986</v>
      </c>
      <c r="L41" s="26">
        <v>1974</v>
      </c>
      <c r="M41" s="27">
        <v>1993</v>
      </c>
      <c r="N41" s="20">
        <v>1963</v>
      </c>
      <c r="O41" s="2" t="s">
        <v>86</v>
      </c>
    </row>
    <row r="42" spans="1:15" x14ac:dyDescent="0.25">
      <c r="A42" s="2" t="s">
        <v>105</v>
      </c>
      <c r="B42" s="18">
        <v>27.9</v>
      </c>
      <c r="C42" s="17">
        <v>9.5</v>
      </c>
      <c r="D42" s="19">
        <v>11.9</v>
      </c>
      <c r="E42" s="20">
        <v>14.8</v>
      </c>
      <c r="F42" s="21">
        <v>16.8</v>
      </c>
      <c r="G42" s="22">
        <v>20.9</v>
      </c>
      <c r="H42" s="23">
        <v>23.9</v>
      </c>
      <c r="I42" s="24">
        <v>25.8</v>
      </c>
      <c r="J42" s="25">
        <v>27.9</v>
      </c>
      <c r="K42" s="23">
        <v>23.9</v>
      </c>
      <c r="L42" s="26">
        <v>18.100000000000001</v>
      </c>
      <c r="M42" s="27">
        <v>13.1</v>
      </c>
      <c r="N42" s="20">
        <v>10</v>
      </c>
      <c r="O42" s="2" t="s">
        <v>105</v>
      </c>
    </row>
    <row r="43" spans="1:15" x14ac:dyDescent="0.25">
      <c r="A43" s="2" t="s">
        <v>86</v>
      </c>
      <c r="B43" s="223">
        <v>17380</v>
      </c>
      <c r="C43" s="17">
        <v>1975</v>
      </c>
      <c r="D43" s="19">
        <v>1990</v>
      </c>
      <c r="E43" s="20">
        <v>1948</v>
      </c>
      <c r="F43" s="21">
        <v>1949</v>
      </c>
      <c r="G43" s="22">
        <v>1947</v>
      </c>
      <c r="H43" s="23">
        <v>1976</v>
      </c>
      <c r="I43" s="24">
        <v>1983</v>
      </c>
      <c r="J43" s="25">
        <v>1947</v>
      </c>
      <c r="K43" s="23">
        <v>1959</v>
      </c>
      <c r="L43" s="26">
        <v>2001</v>
      </c>
      <c r="M43" s="27">
        <v>1994</v>
      </c>
      <c r="N43" s="20">
        <v>1974</v>
      </c>
      <c r="O43" s="2" t="s">
        <v>86</v>
      </c>
    </row>
    <row r="44" spans="1:15" x14ac:dyDescent="0.25">
      <c r="A44" s="3" t="s">
        <v>106</v>
      </c>
      <c r="B44" s="4">
        <v>32.5</v>
      </c>
      <c r="C44" s="5">
        <v>13.7</v>
      </c>
      <c r="D44" s="6">
        <v>11.9</v>
      </c>
      <c r="E44" s="7">
        <v>22.3</v>
      </c>
      <c r="F44" s="8">
        <v>23.4</v>
      </c>
      <c r="G44" s="9">
        <v>31.4</v>
      </c>
      <c r="H44" s="10">
        <v>32.1</v>
      </c>
      <c r="I44" s="11">
        <v>28.5</v>
      </c>
      <c r="J44" s="12">
        <v>32.5</v>
      </c>
      <c r="K44" s="10">
        <v>29.1</v>
      </c>
      <c r="L44" s="13">
        <v>24.1</v>
      </c>
      <c r="M44" s="14">
        <v>18.399999999999999</v>
      </c>
      <c r="N44" s="7">
        <v>11.3</v>
      </c>
      <c r="O44" s="3" t="s">
        <v>106</v>
      </c>
    </row>
    <row r="45" spans="1:15" x14ac:dyDescent="0.25">
      <c r="A45" s="36" t="s">
        <v>89</v>
      </c>
      <c r="B45" s="39">
        <v>38595</v>
      </c>
      <c r="C45" s="40">
        <v>38359</v>
      </c>
      <c r="D45" s="41">
        <v>38391</v>
      </c>
      <c r="E45" s="42">
        <v>38427</v>
      </c>
      <c r="F45" s="43">
        <v>38472</v>
      </c>
      <c r="G45" s="44">
        <v>38499</v>
      </c>
      <c r="H45" s="45">
        <v>38527</v>
      </c>
      <c r="I45" s="46">
        <v>38547</v>
      </c>
      <c r="J45" s="47">
        <v>38595</v>
      </c>
      <c r="K45" s="45">
        <v>38599</v>
      </c>
      <c r="L45" s="48">
        <v>38635</v>
      </c>
      <c r="M45" s="49">
        <v>38659</v>
      </c>
      <c r="N45" s="42">
        <v>38702</v>
      </c>
      <c r="O45" s="36" t="s">
        <v>89</v>
      </c>
    </row>
    <row r="46" spans="1:15" x14ac:dyDescent="0.25">
      <c r="A46" s="2" t="s">
        <v>22</v>
      </c>
      <c r="B46" s="18">
        <v>37.799999999999997</v>
      </c>
      <c r="C46" s="17">
        <v>17.2</v>
      </c>
      <c r="D46" s="19">
        <v>19.899999999999999</v>
      </c>
      <c r="E46" s="20">
        <v>22.9</v>
      </c>
      <c r="F46" s="21">
        <v>29.3</v>
      </c>
      <c r="G46" s="22">
        <v>32.4</v>
      </c>
      <c r="H46" s="23">
        <v>35</v>
      </c>
      <c r="I46" s="24">
        <v>37.799999999999997</v>
      </c>
      <c r="J46" s="85">
        <v>37.299999999999997</v>
      </c>
      <c r="K46" s="23">
        <v>32.799999999999997</v>
      </c>
      <c r="L46" s="26">
        <v>27</v>
      </c>
      <c r="M46" s="27">
        <v>21.8</v>
      </c>
      <c r="N46" s="20">
        <v>16.100000000000001</v>
      </c>
      <c r="O46" s="2" t="s">
        <v>22</v>
      </c>
    </row>
    <row r="47" spans="1:15" x14ac:dyDescent="0.25">
      <c r="A47" s="2" t="s">
        <v>89</v>
      </c>
      <c r="B47" s="39">
        <v>19176</v>
      </c>
      <c r="C47" s="74">
        <v>13159</v>
      </c>
      <c r="D47" s="75">
        <v>18311</v>
      </c>
      <c r="E47" s="76">
        <v>19443</v>
      </c>
      <c r="F47" s="77">
        <v>18004</v>
      </c>
      <c r="G47" s="78">
        <v>19504</v>
      </c>
      <c r="H47" s="23">
        <v>1947</v>
      </c>
      <c r="I47" s="80">
        <v>19176</v>
      </c>
      <c r="J47" s="47">
        <v>37843</v>
      </c>
      <c r="K47" s="79">
        <v>18145</v>
      </c>
      <c r="L47" s="82">
        <v>7952</v>
      </c>
      <c r="M47" s="83">
        <v>10169</v>
      </c>
      <c r="N47" s="76">
        <v>36867</v>
      </c>
      <c r="O47" s="2" t="s">
        <v>89</v>
      </c>
    </row>
    <row r="48" spans="1:15" x14ac:dyDescent="0.25">
      <c r="A48" s="15" t="s">
        <v>114</v>
      </c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 t="s">
        <v>114</v>
      </c>
    </row>
    <row r="49" spans="1:15" x14ac:dyDescent="0.25">
      <c r="A49" s="3" t="s">
        <v>115</v>
      </c>
      <c r="B49" s="4">
        <f>INT(SUM(C49:N49)*100/12)/100</f>
        <v>11.53</v>
      </c>
      <c r="C49" s="5">
        <f>(C3+C26)/2</f>
        <v>5.85</v>
      </c>
      <c r="D49" s="6">
        <f t="shared" ref="D49:N49" si="4">(D3+D26)/2</f>
        <v>3.4819999999999998</v>
      </c>
      <c r="E49" s="7">
        <f t="shared" si="4"/>
        <v>7.4550000000000001</v>
      </c>
      <c r="F49" s="8">
        <f t="shared" si="4"/>
        <v>11.185</v>
      </c>
      <c r="G49" s="9">
        <f t="shared" si="4"/>
        <v>13.375</v>
      </c>
      <c r="H49" s="10">
        <f t="shared" si="4"/>
        <v>17.600000000000001</v>
      </c>
      <c r="I49" s="11">
        <f t="shared" si="4"/>
        <v>18.600000000000001</v>
      </c>
      <c r="J49" s="12">
        <f t="shared" si="4"/>
        <v>17.350000000000001</v>
      </c>
      <c r="K49" s="10">
        <f t="shared" si="4"/>
        <v>17</v>
      </c>
      <c r="L49" s="13">
        <f t="shared" si="4"/>
        <v>15.5</v>
      </c>
      <c r="M49" s="14">
        <f t="shared" si="4"/>
        <v>6.9749999999999996</v>
      </c>
      <c r="N49" s="224">
        <f t="shared" si="4"/>
        <v>4.04</v>
      </c>
      <c r="O49" s="3" t="s">
        <v>115</v>
      </c>
    </row>
    <row r="50" spans="1:15" x14ac:dyDescent="0.25">
      <c r="A50" s="30" t="s">
        <v>116</v>
      </c>
      <c r="B50" s="18">
        <f>INT(SUM(C50:N50)*100/12)/100</f>
        <v>11.17</v>
      </c>
      <c r="C50" s="17">
        <v>4.585</v>
      </c>
      <c r="D50" s="19">
        <v>5.49</v>
      </c>
      <c r="E50" s="20">
        <v>7.7</v>
      </c>
      <c r="F50" s="21">
        <v>9.85</v>
      </c>
      <c r="G50" s="22">
        <v>13.18</v>
      </c>
      <c r="H50" s="23">
        <v>16.329999999999998</v>
      </c>
      <c r="I50" s="24">
        <v>17.940000000000001</v>
      </c>
      <c r="J50" s="25">
        <v>19.399999999999999</v>
      </c>
      <c r="K50" s="23">
        <v>14.94</v>
      </c>
      <c r="L50" s="26">
        <v>12.05</v>
      </c>
      <c r="M50" s="27">
        <v>7.99</v>
      </c>
      <c r="N50" s="20">
        <v>4.7</v>
      </c>
      <c r="O50" s="30" t="s">
        <v>116</v>
      </c>
    </row>
    <row r="51" spans="1:15" x14ac:dyDescent="0.25">
      <c r="A51" s="30" t="s">
        <v>21</v>
      </c>
      <c r="B51" s="18">
        <f t="shared" ref="B51:N51" si="5">B49-B50</f>
        <v>0.35999999999999943</v>
      </c>
      <c r="C51" s="17">
        <f t="shared" si="5"/>
        <v>1.2649999999999997</v>
      </c>
      <c r="D51" s="19">
        <f t="shared" si="5"/>
        <v>-2.0080000000000005</v>
      </c>
      <c r="E51" s="20">
        <f t="shared" si="5"/>
        <v>-0.24500000000000011</v>
      </c>
      <c r="F51" s="21">
        <f t="shared" si="5"/>
        <v>1.3350000000000009</v>
      </c>
      <c r="G51" s="22">
        <f t="shared" si="5"/>
        <v>0.19500000000000028</v>
      </c>
      <c r="H51" s="23">
        <f t="shared" si="5"/>
        <v>1.2700000000000031</v>
      </c>
      <c r="I51" s="24">
        <f t="shared" si="5"/>
        <v>0.66000000000000014</v>
      </c>
      <c r="J51" s="25">
        <f t="shared" si="5"/>
        <v>-2.0499999999999972</v>
      </c>
      <c r="K51" s="23">
        <f t="shared" si="5"/>
        <v>2.0600000000000005</v>
      </c>
      <c r="L51" s="26">
        <f t="shared" si="5"/>
        <v>3.4499999999999993</v>
      </c>
      <c r="M51" s="27">
        <f t="shared" si="5"/>
        <v>-1.0150000000000006</v>
      </c>
      <c r="N51" s="20">
        <f t="shared" si="5"/>
        <v>-0.66000000000000014</v>
      </c>
      <c r="O51" s="30" t="s">
        <v>21</v>
      </c>
    </row>
    <row r="52" spans="1:15" x14ac:dyDescent="0.25">
      <c r="A52" s="30" t="s">
        <v>117</v>
      </c>
      <c r="B52" s="18">
        <v>11.03</v>
      </c>
      <c r="C52" s="17">
        <v>3.57</v>
      </c>
      <c r="D52" s="19">
        <v>3.34</v>
      </c>
      <c r="E52" s="20">
        <v>6.77</v>
      </c>
      <c r="F52" s="21">
        <v>8.34</v>
      </c>
      <c r="G52" s="22">
        <v>12.715</v>
      </c>
      <c r="H52" s="23">
        <v>15.45</v>
      </c>
      <c r="I52" s="24">
        <v>16.95</v>
      </c>
      <c r="J52" s="25">
        <v>17.350000000000001</v>
      </c>
      <c r="K52" s="23">
        <v>13.94</v>
      </c>
      <c r="L52" s="26">
        <v>8.9600000000000009</v>
      </c>
      <c r="M52" s="27">
        <v>6.98</v>
      </c>
      <c r="N52" s="20">
        <v>3.13</v>
      </c>
      <c r="O52" s="30" t="s">
        <v>117</v>
      </c>
    </row>
    <row r="53" spans="1:15" x14ac:dyDescent="0.25">
      <c r="A53" s="30" t="s">
        <v>86</v>
      </c>
      <c r="B53" s="18">
        <v>2003</v>
      </c>
      <c r="C53" s="17">
        <v>2003</v>
      </c>
      <c r="D53" s="19">
        <v>2003</v>
      </c>
      <c r="E53" s="20">
        <v>2004</v>
      </c>
      <c r="F53" s="21">
        <v>2001</v>
      </c>
      <c r="G53" s="22">
        <v>2004</v>
      </c>
      <c r="H53" s="23">
        <v>2002</v>
      </c>
      <c r="I53" s="24">
        <v>2002</v>
      </c>
      <c r="J53" s="25">
        <v>2005</v>
      </c>
      <c r="K53" s="23">
        <v>2001</v>
      </c>
      <c r="L53" s="26">
        <v>2003</v>
      </c>
      <c r="M53" s="27">
        <v>2005</v>
      </c>
      <c r="N53" s="20">
        <v>2001</v>
      </c>
      <c r="O53" s="30" t="s">
        <v>86</v>
      </c>
    </row>
    <row r="54" spans="1:15" x14ac:dyDescent="0.25">
      <c r="A54" s="30" t="s">
        <v>118</v>
      </c>
      <c r="B54" s="18">
        <v>11.53</v>
      </c>
      <c r="C54" s="17">
        <v>5.85</v>
      </c>
      <c r="D54" s="19">
        <v>7.84</v>
      </c>
      <c r="E54" s="20">
        <v>8.66</v>
      </c>
      <c r="F54" s="21">
        <v>11.185</v>
      </c>
      <c r="G54" s="22">
        <v>13.93</v>
      </c>
      <c r="H54" s="23">
        <v>17.600000000000001</v>
      </c>
      <c r="I54" s="24">
        <v>18.899999999999999</v>
      </c>
      <c r="J54" s="25">
        <v>20.350000000000001</v>
      </c>
      <c r="K54" s="23">
        <v>17</v>
      </c>
      <c r="L54" s="26">
        <v>15.5</v>
      </c>
      <c r="M54" s="27">
        <v>8.74</v>
      </c>
      <c r="N54" s="20">
        <v>6.22</v>
      </c>
      <c r="O54" s="30" t="s">
        <v>118</v>
      </c>
    </row>
    <row r="55" spans="1:15" ht="15.75" thickBot="1" x14ac:dyDescent="0.3">
      <c r="A55" s="88" t="s">
        <v>86</v>
      </c>
      <c r="B55" s="89">
        <v>2005</v>
      </c>
      <c r="C55" s="90">
        <v>2005</v>
      </c>
      <c r="D55" s="91">
        <v>2002</v>
      </c>
      <c r="E55" s="92">
        <v>2003</v>
      </c>
      <c r="F55" s="93">
        <v>2005</v>
      </c>
      <c r="G55" s="94">
        <v>2001</v>
      </c>
      <c r="H55" s="95">
        <v>2005</v>
      </c>
      <c r="I55" s="96">
        <v>2001</v>
      </c>
      <c r="J55" s="97">
        <v>2003</v>
      </c>
      <c r="K55" s="95">
        <v>2005</v>
      </c>
      <c r="L55" s="98">
        <v>2005</v>
      </c>
      <c r="M55" s="99">
        <v>2003</v>
      </c>
      <c r="N55" s="92">
        <v>2002</v>
      </c>
      <c r="O55" s="88" t="s">
        <v>86</v>
      </c>
    </row>
    <row r="56" spans="1:15" ht="15.75" thickTop="1" x14ac:dyDescent="0.25">
      <c r="A56" s="100" t="s">
        <v>119</v>
      </c>
      <c r="B56" s="63">
        <f>INT(SUM(C56:N56)*100/12)/100</f>
        <v>11.01</v>
      </c>
      <c r="C56" s="64">
        <f>(C14+C37)/2</f>
        <v>5.6999999999999993</v>
      </c>
      <c r="D56" s="65">
        <f>(D14+D37)/2</f>
        <v>3.1</v>
      </c>
      <c r="E56" s="66">
        <f>(E14+E37)/2</f>
        <v>6.95</v>
      </c>
      <c r="F56" s="67">
        <f t="shared" ref="F56:N56" si="6">(F14+F37)/2</f>
        <v>10.35</v>
      </c>
      <c r="G56" s="68">
        <f t="shared" si="6"/>
        <v>12.55</v>
      </c>
      <c r="H56" s="69">
        <f t="shared" si="6"/>
        <v>16.7</v>
      </c>
      <c r="I56" s="70">
        <f t="shared" si="6"/>
        <v>17.649999999999999</v>
      </c>
      <c r="J56" s="71">
        <f t="shared" si="6"/>
        <v>16.7</v>
      </c>
      <c r="K56" s="69">
        <f t="shared" si="6"/>
        <v>16.549999999999997</v>
      </c>
      <c r="L56" s="72">
        <f t="shared" si="6"/>
        <v>14.850000000000001</v>
      </c>
      <c r="M56" s="73">
        <f t="shared" si="6"/>
        <v>6.95</v>
      </c>
      <c r="N56" s="66">
        <f t="shared" si="6"/>
        <v>4.1500000000000004</v>
      </c>
      <c r="O56" s="100" t="s">
        <v>119</v>
      </c>
    </row>
    <row r="57" spans="1:15" x14ac:dyDescent="0.25">
      <c r="A57" s="2" t="s">
        <v>120</v>
      </c>
      <c r="B57" s="18">
        <v>10.1</v>
      </c>
      <c r="C57" s="17">
        <v>3.4</v>
      </c>
      <c r="D57" s="19">
        <v>4</v>
      </c>
      <c r="E57" s="20">
        <v>6.5</v>
      </c>
      <c r="F57" s="21">
        <v>8.8000000000000007</v>
      </c>
      <c r="G57" s="22">
        <v>12.4</v>
      </c>
      <c r="H57" s="23">
        <v>14.9</v>
      </c>
      <c r="I57" s="24">
        <v>16.899999999999999</v>
      </c>
      <c r="J57" s="25">
        <v>17</v>
      </c>
      <c r="K57" s="23">
        <v>14.9</v>
      </c>
      <c r="L57" s="26">
        <v>11.3</v>
      </c>
      <c r="M57" s="27">
        <v>6.9</v>
      </c>
      <c r="N57" s="20">
        <v>4.4000000000000004</v>
      </c>
      <c r="O57" s="2" t="s">
        <v>120</v>
      </c>
    </row>
    <row r="58" spans="1:15" x14ac:dyDescent="0.25">
      <c r="A58" s="30" t="s">
        <v>21</v>
      </c>
      <c r="B58" s="18">
        <f t="shared" ref="B58:N58" si="7">B56-B57</f>
        <v>0.91000000000000014</v>
      </c>
      <c r="C58" s="17">
        <f t="shared" si="7"/>
        <v>2.2999999999999994</v>
      </c>
      <c r="D58" s="19">
        <f t="shared" si="7"/>
        <v>-0.89999999999999991</v>
      </c>
      <c r="E58" s="20">
        <f t="shared" si="7"/>
        <v>0.45000000000000018</v>
      </c>
      <c r="F58" s="21">
        <f t="shared" si="7"/>
        <v>1.5499999999999989</v>
      </c>
      <c r="G58" s="22">
        <f t="shared" si="7"/>
        <v>0.15000000000000036</v>
      </c>
      <c r="H58" s="23">
        <f t="shared" si="7"/>
        <v>1.7999999999999989</v>
      </c>
      <c r="I58" s="24">
        <f t="shared" si="7"/>
        <v>0.75</v>
      </c>
      <c r="J58" s="25">
        <f t="shared" si="7"/>
        <v>-0.30000000000000071</v>
      </c>
      <c r="K58" s="23">
        <f t="shared" si="7"/>
        <v>1.6499999999999968</v>
      </c>
      <c r="L58" s="26">
        <f t="shared" si="7"/>
        <v>3.5500000000000007</v>
      </c>
      <c r="M58" s="27">
        <f t="shared" si="7"/>
        <v>4.9999999999999822E-2</v>
      </c>
      <c r="N58" s="20">
        <f t="shared" si="7"/>
        <v>-0.25</v>
      </c>
      <c r="O58" s="30" t="s">
        <v>21</v>
      </c>
    </row>
    <row r="59" spans="1:15" x14ac:dyDescent="0.25">
      <c r="A59" s="30" t="s">
        <v>117</v>
      </c>
      <c r="B59" s="16"/>
      <c r="C59" s="17">
        <v>-3.1</v>
      </c>
      <c r="D59" s="19">
        <v>-3.6</v>
      </c>
      <c r="E59" s="20">
        <v>3.4</v>
      </c>
      <c r="F59" s="21">
        <v>6.3</v>
      </c>
      <c r="G59" s="22">
        <v>9.6999999999999993</v>
      </c>
      <c r="H59" s="23">
        <v>12.5</v>
      </c>
      <c r="I59" s="24">
        <v>14.9</v>
      </c>
      <c r="J59" s="25">
        <v>14.9</v>
      </c>
      <c r="K59" s="23">
        <v>11.9</v>
      </c>
      <c r="L59" s="26">
        <v>7.6</v>
      </c>
      <c r="M59" s="27">
        <v>3.7</v>
      </c>
      <c r="N59" s="20">
        <v>0</v>
      </c>
      <c r="O59" s="30" t="s">
        <v>117</v>
      </c>
    </row>
    <row r="60" spans="1:15" x14ac:dyDescent="0.25">
      <c r="A60" s="30" t="s">
        <v>86</v>
      </c>
      <c r="B60" s="16"/>
      <c r="C60" s="17">
        <v>1963</v>
      </c>
      <c r="D60" s="19">
        <v>1956</v>
      </c>
      <c r="E60" s="20">
        <v>1955</v>
      </c>
      <c r="F60" s="21">
        <v>1986</v>
      </c>
      <c r="G60" s="22">
        <v>1984</v>
      </c>
      <c r="H60" s="23">
        <v>1972</v>
      </c>
      <c r="I60" s="24" t="s">
        <v>99</v>
      </c>
      <c r="J60" s="25">
        <v>1956</v>
      </c>
      <c r="K60" s="23">
        <v>1986</v>
      </c>
      <c r="L60" s="26">
        <v>1974</v>
      </c>
      <c r="M60" s="27">
        <v>1993</v>
      </c>
      <c r="N60" s="20">
        <v>1993</v>
      </c>
      <c r="O60" s="30" t="s">
        <v>86</v>
      </c>
    </row>
    <row r="61" spans="1:15" x14ac:dyDescent="0.25">
      <c r="A61" s="30" t="s">
        <v>118</v>
      </c>
      <c r="B61" s="16"/>
      <c r="C61" s="17">
        <v>7.3</v>
      </c>
      <c r="D61" s="19">
        <v>8.6</v>
      </c>
      <c r="E61" s="20">
        <v>9.9</v>
      </c>
      <c r="F61" s="21">
        <v>11.8</v>
      </c>
      <c r="G61" s="22">
        <v>15.1</v>
      </c>
      <c r="H61" s="23">
        <v>17.8</v>
      </c>
      <c r="I61" s="24">
        <v>20.100000000000001</v>
      </c>
      <c r="J61" s="25">
        <v>21.1</v>
      </c>
      <c r="K61" s="23">
        <v>18.600000000000001</v>
      </c>
      <c r="L61" s="26">
        <v>15</v>
      </c>
      <c r="M61" s="27">
        <v>11.2</v>
      </c>
      <c r="N61" s="20">
        <v>8</v>
      </c>
      <c r="O61" s="30" t="s">
        <v>118</v>
      </c>
    </row>
    <row r="62" spans="1:15" x14ac:dyDescent="0.25">
      <c r="A62" s="88" t="s">
        <v>86</v>
      </c>
      <c r="B62" s="101"/>
      <c r="C62" s="90">
        <v>1975</v>
      </c>
      <c r="D62" s="91">
        <v>1990</v>
      </c>
      <c r="E62" s="92" t="s">
        <v>99</v>
      </c>
      <c r="F62" s="93">
        <v>1961</v>
      </c>
      <c r="G62" s="94">
        <v>1947</v>
      </c>
      <c r="H62" s="95">
        <v>1976</v>
      </c>
      <c r="I62" s="96">
        <v>1983</v>
      </c>
      <c r="J62" s="97">
        <v>1947</v>
      </c>
      <c r="K62" s="95">
        <v>1949</v>
      </c>
      <c r="L62" s="98">
        <v>2001</v>
      </c>
      <c r="M62" s="99">
        <v>1994</v>
      </c>
      <c r="N62" s="92">
        <v>1974</v>
      </c>
      <c r="O62" s="88" t="s">
        <v>86</v>
      </c>
    </row>
    <row r="63" spans="1:15" x14ac:dyDescent="0.25">
      <c r="A63" s="15" t="s">
        <v>121</v>
      </c>
      <c r="B63" s="16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 t="s">
        <v>121</v>
      </c>
    </row>
    <row r="64" spans="1:15" x14ac:dyDescent="0.25">
      <c r="A64" s="3" t="s">
        <v>122</v>
      </c>
      <c r="B64" s="4">
        <f>SUM(C64:N64)</f>
        <v>45</v>
      </c>
      <c r="C64" s="5">
        <v>6</v>
      </c>
      <c r="D64" s="6">
        <v>11</v>
      </c>
      <c r="E64" s="7">
        <v>8</v>
      </c>
      <c r="F64" s="8">
        <v>0</v>
      </c>
      <c r="G64" s="9">
        <v>1</v>
      </c>
      <c r="H64" s="10">
        <v>0</v>
      </c>
      <c r="I64" s="11">
        <v>0</v>
      </c>
      <c r="J64" s="12">
        <v>0</v>
      </c>
      <c r="K64" s="10">
        <v>0</v>
      </c>
      <c r="L64" s="13">
        <v>0</v>
      </c>
      <c r="M64" s="14">
        <v>8</v>
      </c>
      <c r="N64" s="7">
        <v>11</v>
      </c>
      <c r="O64" s="3" t="s">
        <v>122</v>
      </c>
    </row>
    <row r="65" spans="1:15" x14ac:dyDescent="0.25">
      <c r="A65" s="2" t="s">
        <v>123</v>
      </c>
      <c r="B65" s="18">
        <f>SUM(C65:N65)</f>
        <v>51.91</v>
      </c>
      <c r="C65" s="17">
        <v>11.5</v>
      </c>
      <c r="D65" s="19">
        <v>11.25</v>
      </c>
      <c r="E65" s="20">
        <v>7.25</v>
      </c>
      <c r="F65" s="21">
        <v>4.75</v>
      </c>
      <c r="G65" s="22">
        <v>0</v>
      </c>
      <c r="H65" s="23">
        <v>0</v>
      </c>
      <c r="I65" s="24">
        <v>0</v>
      </c>
      <c r="J65" s="25">
        <v>0</v>
      </c>
      <c r="K65" s="23">
        <v>0</v>
      </c>
      <c r="L65" s="26">
        <v>2</v>
      </c>
      <c r="M65" s="27">
        <v>2.66</v>
      </c>
      <c r="N65" s="20">
        <v>12.5</v>
      </c>
      <c r="O65" s="2" t="s">
        <v>123</v>
      </c>
    </row>
    <row r="66" spans="1:15" x14ac:dyDescent="0.25">
      <c r="A66" s="2" t="s">
        <v>124</v>
      </c>
      <c r="B66" s="18">
        <v>69</v>
      </c>
      <c r="C66" s="17">
        <v>14</v>
      </c>
      <c r="D66" s="19">
        <v>18</v>
      </c>
      <c r="E66" s="20">
        <v>13</v>
      </c>
      <c r="F66" s="21">
        <v>9</v>
      </c>
      <c r="G66" s="22">
        <v>1</v>
      </c>
      <c r="H66" s="23">
        <v>0</v>
      </c>
      <c r="I66" s="24">
        <v>0</v>
      </c>
      <c r="J66" s="25">
        <v>0</v>
      </c>
      <c r="K66" s="23">
        <v>0</v>
      </c>
      <c r="L66" s="26">
        <v>7</v>
      </c>
      <c r="M66" s="27">
        <v>8</v>
      </c>
      <c r="N66" s="20">
        <v>19</v>
      </c>
      <c r="O66" s="2" t="s">
        <v>124</v>
      </c>
    </row>
    <row r="67" spans="1:15" x14ac:dyDescent="0.25">
      <c r="A67" s="2" t="s">
        <v>86</v>
      </c>
      <c r="B67" s="18">
        <v>2003</v>
      </c>
      <c r="C67" s="17">
        <v>2003</v>
      </c>
      <c r="D67" s="19">
        <v>2003</v>
      </c>
      <c r="E67" s="20">
        <v>2004</v>
      </c>
      <c r="F67" s="21">
        <v>2003</v>
      </c>
      <c r="G67" s="22">
        <v>2005</v>
      </c>
      <c r="H67" s="23"/>
      <c r="I67" s="24"/>
      <c r="J67" s="25"/>
      <c r="K67" s="23"/>
      <c r="L67" s="26">
        <v>2003</v>
      </c>
      <c r="M67" s="27">
        <v>2005</v>
      </c>
      <c r="N67" s="20">
        <v>2001</v>
      </c>
      <c r="O67" s="2" t="s">
        <v>86</v>
      </c>
    </row>
    <row r="68" spans="1:15" x14ac:dyDescent="0.25">
      <c r="A68" s="2" t="s">
        <v>125</v>
      </c>
      <c r="B68" s="18">
        <v>34</v>
      </c>
      <c r="C68" s="17">
        <v>6</v>
      </c>
      <c r="D68" s="19">
        <v>6</v>
      </c>
      <c r="E68" s="20">
        <v>2</v>
      </c>
      <c r="F68" s="21">
        <v>0</v>
      </c>
      <c r="G68" s="22">
        <v>0</v>
      </c>
      <c r="H68" s="23">
        <v>0</v>
      </c>
      <c r="I68" s="24">
        <v>0</v>
      </c>
      <c r="J68" s="25">
        <v>0</v>
      </c>
      <c r="K68" s="23">
        <v>0</v>
      </c>
      <c r="L68" s="26">
        <v>0</v>
      </c>
      <c r="M68" s="27">
        <v>0</v>
      </c>
      <c r="N68" s="20">
        <v>7</v>
      </c>
      <c r="O68" s="2" t="s">
        <v>125</v>
      </c>
    </row>
    <row r="69" spans="1:15" x14ac:dyDescent="0.25">
      <c r="A69" s="2" t="s">
        <v>126</v>
      </c>
      <c r="B69" s="18">
        <v>2002</v>
      </c>
      <c r="C69" s="17">
        <v>2005</v>
      </c>
      <c r="D69" s="19">
        <v>2002</v>
      </c>
      <c r="E69" s="20">
        <v>2001</v>
      </c>
      <c r="F69" s="21">
        <v>2005</v>
      </c>
      <c r="G69" s="22">
        <v>2004</v>
      </c>
      <c r="H69" s="23"/>
      <c r="I69" s="24"/>
      <c r="J69" s="25"/>
      <c r="K69" s="23"/>
      <c r="L69" s="26">
        <v>2005</v>
      </c>
      <c r="M69" s="27">
        <v>2002</v>
      </c>
      <c r="N69" s="20">
        <v>2002</v>
      </c>
      <c r="O69" s="2" t="s">
        <v>126</v>
      </c>
    </row>
    <row r="70" spans="1:15" x14ac:dyDescent="0.25">
      <c r="A70" s="2" t="s">
        <v>127</v>
      </c>
      <c r="B70" s="102">
        <v>38673</v>
      </c>
      <c r="C70" s="17"/>
      <c r="D70" s="19"/>
      <c r="E70" s="20"/>
      <c r="F70" s="21"/>
      <c r="G70" s="22"/>
      <c r="H70" s="23"/>
      <c r="I70" s="24"/>
      <c r="J70" s="25"/>
      <c r="K70" s="23"/>
      <c r="L70" s="26"/>
      <c r="M70" s="27"/>
      <c r="N70" s="20"/>
      <c r="O70" s="2"/>
    </row>
    <row r="71" spans="1:15" x14ac:dyDescent="0.25">
      <c r="A71" s="2" t="s">
        <v>128</v>
      </c>
      <c r="B71" s="39">
        <v>37913</v>
      </c>
      <c r="C71" s="17"/>
      <c r="D71" s="19"/>
      <c r="E71" s="20"/>
      <c r="F71" s="21"/>
      <c r="G71" s="22"/>
      <c r="H71" s="23"/>
      <c r="I71" s="24"/>
      <c r="J71" s="25"/>
      <c r="K71" s="23"/>
      <c r="L71" s="26"/>
      <c r="M71" s="27"/>
      <c r="N71" s="20"/>
      <c r="O71" s="2"/>
    </row>
    <row r="72" spans="1:15" x14ac:dyDescent="0.25">
      <c r="A72" s="2" t="s">
        <v>129</v>
      </c>
      <c r="B72" s="39">
        <v>38673</v>
      </c>
      <c r="C72" s="17"/>
      <c r="D72" s="19"/>
      <c r="E72" s="20"/>
      <c r="F72" s="21"/>
      <c r="G72" s="22"/>
      <c r="H72" s="23"/>
      <c r="I72" s="24"/>
      <c r="J72" s="25"/>
      <c r="K72" s="23"/>
      <c r="L72" s="26"/>
      <c r="M72" s="27"/>
      <c r="N72" s="20"/>
      <c r="O72" s="2"/>
    </row>
    <row r="73" spans="1:15" x14ac:dyDescent="0.25">
      <c r="A73" s="2" t="s">
        <v>130</v>
      </c>
      <c r="B73" s="102">
        <v>38490</v>
      </c>
      <c r="C73" s="17"/>
      <c r="D73" s="19"/>
      <c r="E73" s="20"/>
      <c r="F73" s="21"/>
      <c r="G73" s="22"/>
      <c r="H73" s="23"/>
      <c r="I73" s="24"/>
      <c r="J73" s="25"/>
      <c r="K73" s="23"/>
      <c r="L73" s="26"/>
      <c r="M73" s="27"/>
      <c r="N73" s="20"/>
      <c r="O73" s="2"/>
    </row>
    <row r="74" spans="1:15" x14ac:dyDescent="0.25">
      <c r="A74" s="2" t="s">
        <v>131</v>
      </c>
      <c r="B74" s="39">
        <v>38089</v>
      </c>
      <c r="C74" s="17"/>
      <c r="D74" s="19"/>
      <c r="E74" s="20"/>
      <c r="F74" s="21"/>
      <c r="G74" s="22"/>
      <c r="H74" s="23"/>
      <c r="I74" s="24"/>
      <c r="J74" s="25"/>
      <c r="K74" s="23"/>
      <c r="L74" s="26"/>
      <c r="M74" s="27"/>
      <c r="N74" s="20"/>
      <c r="O74" s="2"/>
    </row>
    <row r="75" spans="1:15" ht="15.75" thickBot="1" x14ac:dyDescent="0.3">
      <c r="A75" s="103" t="s">
        <v>132</v>
      </c>
      <c r="B75" s="104">
        <v>38490</v>
      </c>
      <c r="C75" s="105"/>
      <c r="D75" s="106"/>
      <c r="E75" s="107"/>
      <c r="F75" s="108"/>
      <c r="G75" s="109"/>
      <c r="H75" s="110"/>
      <c r="I75" s="111"/>
      <c r="J75" s="112"/>
      <c r="K75" s="110"/>
      <c r="L75" s="113"/>
      <c r="M75" s="114"/>
      <c r="N75" s="107"/>
      <c r="O75" s="103"/>
    </row>
    <row r="76" spans="1:15" ht="15.75" thickTop="1" x14ac:dyDescent="0.25">
      <c r="A76" s="62" t="s">
        <v>133</v>
      </c>
      <c r="B76" s="63">
        <f>SUM(C76:N76)</f>
        <v>39</v>
      </c>
      <c r="C76" s="64">
        <v>5</v>
      </c>
      <c r="D76" s="65">
        <v>10</v>
      </c>
      <c r="E76" s="66">
        <v>8</v>
      </c>
      <c r="F76" s="67">
        <v>0</v>
      </c>
      <c r="G76" s="68">
        <v>0</v>
      </c>
      <c r="H76" s="69">
        <v>0</v>
      </c>
      <c r="I76" s="70">
        <v>0</v>
      </c>
      <c r="J76" s="71">
        <v>0</v>
      </c>
      <c r="K76" s="69">
        <v>0</v>
      </c>
      <c r="L76" s="72">
        <v>0</v>
      </c>
      <c r="M76" s="73">
        <v>7</v>
      </c>
      <c r="N76" s="66">
        <v>9</v>
      </c>
      <c r="O76" s="62" t="s">
        <v>133</v>
      </c>
    </row>
    <row r="77" spans="1:15" x14ac:dyDescent="0.25">
      <c r="A77" s="115" t="s">
        <v>134</v>
      </c>
      <c r="B77" s="116">
        <f>SUM(C77:N77)</f>
        <v>49</v>
      </c>
      <c r="C77" s="117">
        <v>12</v>
      </c>
      <c r="D77" s="118">
        <v>11</v>
      </c>
      <c r="E77" s="119">
        <v>7</v>
      </c>
      <c r="F77" s="120">
        <v>3</v>
      </c>
      <c r="G77" s="121">
        <v>0</v>
      </c>
      <c r="H77" s="122">
        <v>0</v>
      </c>
      <c r="I77" s="123">
        <v>0</v>
      </c>
      <c r="J77" s="124">
        <v>0</v>
      </c>
      <c r="K77" s="122">
        <v>0</v>
      </c>
      <c r="L77" s="125">
        <v>1</v>
      </c>
      <c r="M77" s="126">
        <v>5</v>
      </c>
      <c r="N77" s="119">
        <v>10</v>
      </c>
      <c r="O77" s="115" t="s">
        <v>134</v>
      </c>
    </row>
    <row r="78" spans="1:15" x14ac:dyDescent="0.25">
      <c r="A78" s="2" t="s">
        <v>124</v>
      </c>
      <c r="B78" s="127"/>
      <c r="C78" s="17">
        <v>28</v>
      </c>
      <c r="D78" s="19">
        <v>27</v>
      </c>
      <c r="E78" s="20">
        <v>23</v>
      </c>
      <c r="F78" s="21">
        <v>9</v>
      </c>
      <c r="G78" s="22">
        <v>2</v>
      </c>
      <c r="H78" s="23">
        <v>0</v>
      </c>
      <c r="I78" s="24">
        <v>0</v>
      </c>
      <c r="J78" s="25">
        <v>0</v>
      </c>
      <c r="K78" s="23">
        <v>0</v>
      </c>
      <c r="L78" s="26">
        <v>5</v>
      </c>
      <c r="M78" s="27">
        <v>15</v>
      </c>
      <c r="N78" s="20">
        <v>23</v>
      </c>
      <c r="O78" s="2" t="s">
        <v>124</v>
      </c>
    </row>
    <row r="79" spans="1:15" x14ac:dyDescent="0.25">
      <c r="A79" s="2" t="s">
        <v>86</v>
      </c>
      <c r="B79" s="127"/>
      <c r="C79" s="17" t="s">
        <v>99</v>
      </c>
      <c r="D79" s="19">
        <v>1956</v>
      </c>
      <c r="E79" s="20">
        <v>1955</v>
      </c>
      <c r="F79" s="21">
        <v>1956</v>
      </c>
      <c r="G79" s="22">
        <v>1962</v>
      </c>
      <c r="H79" s="23"/>
      <c r="I79" s="24"/>
      <c r="J79" s="25"/>
      <c r="K79" s="23"/>
      <c r="L79" s="26">
        <v>1997</v>
      </c>
      <c r="M79" s="27">
        <v>1985</v>
      </c>
      <c r="N79" s="20">
        <v>1963</v>
      </c>
      <c r="O79" s="2" t="s">
        <v>86</v>
      </c>
    </row>
    <row r="80" spans="1:15" x14ac:dyDescent="0.25">
      <c r="A80" s="2" t="s">
        <v>125</v>
      </c>
      <c r="B80" s="127"/>
      <c r="C80" s="17">
        <v>0</v>
      </c>
      <c r="D80" s="19">
        <v>0</v>
      </c>
      <c r="E80" s="20">
        <v>0</v>
      </c>
      <c r="F80" s="21">
        <v>0</v>
      </c>
      <c r="G80" s="22">
        <v>0</v>
      </c>
      <c r="H80" s="23">
        <v>0</v>
      </c>
      <c r="I80" s="24">
        <v>0</v>
      </c>
      <c r="J80" s="25">
        <v>0</v>
      </c>
      <c r="K80" s="23">
        <v>0</v>
      </c>
      <c r="L80" s="26">
        <v>0</v>
      </c>
      <c r="M80" s="27">
        <v>0</v>
      </c>
      <c r="N80" s="20">
        <v>0</v>
      </c>
      <c r="O80" s="2" t="s">
        <v>125</v>
      </c>
    </row>
    <row r="81" spans="1:15" x14ac:dyDescent="0.25">
      <c r="A81" s="128" t="s">
        <v>126</v>
      </c>
      <c r="B81" s="127"/>
      <c r="C81" s="90" t="s">
        <v>99</v>
      </c>
      <c r="D81" s="91" t="s">
        <v>99</v>
      </c>
      <c r="E81" s="92" t="s">
        <v>99</v>
      </c>
      <c r="F81" s="93" t="s">
        <v>99</v>
      </c>
      <c r="G81" s="94">
        <v>2002</v>
      </c>
      <c r="H81" s="95"/>
      <c r="I81" s="96"/>
      <c r="J81" s="97"/>
      <c r="K81" s="95"/>
      <c r="L81" s="98">
        <v>2005</v>
      </c>
      <c r="M81" s="99" t="s">
        <v>99</v>
      </c>
      <c r="N81" s="92" t="s">
        <v>99</v>
      </c>
      <c r="O81" s="128" t="s">
        <v>126</v>
      </c>
    </row>
    <row r="82" spans="1:15" x14ac:dyDescent="0.25">
      <c r="A82" s="15" t="s">
        <v>135</v>
      </c>
      <c r="B82" s="16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 t="s">
        <v>135</v>
      </c>
    </row>
    <row r="83" spans="1:15" x14ac:dyDescent="0.25">
      <c r="A83" s="3" t="s">
        <v>136</v>
      </c>
      <c r="B83" s="4">
        <f>SUM(C83:N83)</f>
        <v>9</v>
      </c>
      <c r="C83" s="5">
        <v>0</v>
      </c>
      <c r="D83" s="6">
        <v>3</v>
      </c>
      <c r="E83" s="7">
        <v>5</v>
      </c>
      <c r="F83" s="8">
        <v>0</v>
      </c>
      <c r="G83" s="9">
        <v>0</v>
      </c>
      <c r="H83" s="10">
        <v>0</v>
      </c>
      <c r="I83" s="11">
        <v>0</v>
      </c>
      <c r="J83" s="12">
        <v>0</v>
      </c>
      <c r="K83" s="10">
        <v>0</v>
      </c>
      <c r="L83" s="13">
        <v>0</v>
      </c>
      <c r="M83" s="14">
        <v>0</v>
      </c>
      <c r="N83" s="7">
        <v>1</v>
      </c>
      <c r="O83" s="3" t="s">
        <v>136</v>
      </c>
    </row>
    <row r="84" spans="1:15" x14ac:dyDescent="0.25">
      <c r="A84" s="2" t="s">
        <v>137</v>
      </c>
      <c r="B84" s="18">
        <f>SUM(C84:N84)</f>
        <v>5.75</v>
      </c>
      <c r="C84" s="17">
        <v>2.75</v>
      </c>
      <c r="D84" s="19">
        <v>1.25</v>
      </c>
      <c r="E84" s="20">
        <v>0</v>
      </c>
      <c r="F84" s="21">
        <v>0.25</v>
      </c>
      <c r="G84" s="22">
        <v>0</v>
      </c>
      <c r="H84" s="23">
        <v>0</v>
      </c>
      <c r="I84" s="24">
        <v>0</v>
      </c>
      <c r="J84" s="25">
        <v>0</v>
      </c>
      <c r="K84" s="23">
        <v>0</v>
      </c>
      <c r="L84" s="26">
        <v>0.5</v>
      </c>
      <c r="M84" s="27">
        <v>0</v>
      </c>
      <c r="N84" s="20">
        <v>1</v>
      </c>
      <c r="O84" s="2" t="s">
        <v>137</v>
      </c>
    </row>
    <row r="85" spans="1:15" x14ac:dyDescent="0.25">
      <c r="A85" s="2" t="s">
        <v>138</v>
      </c>
      <c r="B85" s="18">
        <v>13</v>
      </c>
      <c r="C85" s="17">
        <v>6</v>
      </c>
      <c r="D85" s="19">
        <v>3</v>
      </c>
      <c r="E85" s="20">
        <v>5</v>
      </c>
      <c r="F85" s="21">
        <v>1</v>
      </c>
      <c r="G85" s="22">
        <v>0</v>
      </c>
      <c r="H85" s="23">
        <v>0</v>
      </c>
      <c r="I85" s="24">
        <v>0</v>
      </c>
      <c r="J85" s="25">
        <v>0</v>
      </c>
      <c r="K85" s="23">
        <v>0</v>
      </c>
      <c r="L85" s="26">
        <v>2</v>
      </c>
      <c r="M85" s="27">
        <v>0</v>
      </c>
      <c r="N85" s="20">
        <v>2</v>
      </c>
      <c r="O85" s="2" t="s">
        <v>138</v>
      </c>
    </row>
    <row r="86" spans="1:15" x14ac:dyDescent="0.25">
      <c r="A86" s="2" t="s">
        <v>86</v>
      </c>
      <c r="B86" s="18">
        <v>2003</v>
      </c>
      <c r="C86" s="17">
        <v>2003</v>
      </c>
      <c r="D86" s="19">
        <v>2005</v>
      </c>
      <c r="E86" s="20">
        <v>2005</v>
      </c>
      <c r="F86" s="21">
        <v>2003</v>
      </c>
      <c r="G86" s="22"/>
      <c r="H86" s="23"/>
      <c r="I86" s="24"/>
      <c r="J86" s="25"/>
      <c r="K86" s="23"/>
      <c r="L86" s="26">
        <v>2003</v>
      </c>
      <c r="M86" s="27">
        <v>2005</v>
      </c>
      <c r="N86" s="20">
        <v>2004</v>
      </c>
      <c r="O86" s="2" t="s">
        <v>86</v>
      </c>
    </row>
    <row r="87" spans="1:15" x14ac:dyDescent="0.25">
      <c r="A87" s="2" t="s">
        <v>139</v>
      </c>
      <c r="B87" s="18">
        <v>2</v>
      </c>
      <c r="C87" s="17">
        <v>0</v>
      </c>
      <c r="D87" s="19">
        <v>0</v>
      </c>
      <c r="E87" s="20">
        <v>0</v>
      </c>
      <c r="F87" s="21">
        <v>0</v>
      </c>
      <c r="G87" s="22">
        <v>0</v>
      </c>
      <c r="H87" s="23">
        <v>0</v>
      </c>
      <c r="I87" s="24">
        <v>0</v>
      </c>
      <c r="J87" s="25">
        <v>0</v>
      </c>
      <c r="K87" s="23">
        <v>0</v>
      </c>
      <c r="L87" s="26">
        <v>0</v>
      </c>
      <c r="M87" s="27">
        <v>0</v>
      </c>
      <c r="N87" s="20">
        <v>0</v>
      </c>
      <c r="O87" s="2" t="s">
        <v>139</v>
      </c>
    </row>
    <row r="88" spans="1:15" ht="15.75" thickBot="1" x14ac:dyDescent="0.3">
      <c r="A88" s="128" t="s">
        <v>126</v>
      </c>
      <c r="B88" s="89">
        <v>2002</v>
      </c>
      <c r="C88" s="90">
        <v>2005</v>
      </c>
      <c r="D88" s="91">
        <v>2002</v>
      </c>
      <c r="E88" s="92">
        <v>2004</v>
      </c>
      <c r="F88" s="93">
        <v>2005</v>
      </c>
      <c r="G88" s="94"/>
      <c r="H88" s="95"/>
      <c r="I88" s="96"/>
      <c r="J88" s="97"/>
      <c r="K88" s="95"/>
      <c r="L88" s="98">
        <v>2005</v>
      </c>
      <c r="M88" s="99">
        <v>2005</v>
      </c>
      <c r="N88" s="92">
        <v>2002</v>
      </c>
      <c r="O88" s="128" t="s">
        <v>126</v>
      </c>
    </row>
    <row r="89" spans="1:15" ht="15.75" thickTop="1" x14ac:dyDescent="0.25">
      <c r="A89" s="129" t="s">
        <v>140</v>
      </c>
      <c r="B89" s="130">
        <f>SUM(C89:N89)</f>
        <v>7</v>
      </c>
      <c r="C89" s="215">
        <v>3</v>
      </c>
      <c r="D89" s="216">
        <v>2</v>
      </c>
      <c r="E89" s="217">
        <v>0</v>
      </c>
      <c r="F89" s="218">
        <v>0</v>
      </c>
      <c r="G89" s="135">
        <v>0</v>
      </c>
      <c r="H89" s="136">
        <v>0</v>
      </c>
      <c r="I89" s="137">
        <v>0</v>
      </c>
      <c r="J89" s="138">
        <v>0</v>
      </c>
      <c r="K89" s="136">
        <v>0</v>
      </c>
      <c r="L89" s="139">
        <v>0</v>
      </c>
      <c r="M89" s="140">
        <v>0</v>
      </c>
      <c r="N89" s="133">
        <v>2</v>
      </c>
      <c r="O89" s="129" t="s">
        <v>140</v>
      </c>
    </row>
    <row r="90" spans="1:15" x14ac:dyDescent="0.25">
      <c r="A90" s="15" t="s">
        <v>141</v>
      </c>
      <c r="B90" s="16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 t="s">
        <v>141</v>
      </c>
    </row>
    <row r="91" spans="1:15" x14ac:dyDescent="0.25">
      <c r="A91" s="3" t="s">
        <v>142</v>
      </c>
      <c r="B91" s="4">
        <f>SUM(C91:N91)</f>
        <v>2</v>
      </c>
      <c r="C91" s="5">
        <v>0</v>
      </c>
      <c r="D91" s="6">
        <v>1</v>
      </c>
      <c r="E91" s="7">
        <v>1</v>
      </c>
      <c r="F91" s="8">
        <v>0</v>
      </c>
      <c r="G91" s="9">
        <v>0</v>
      </c>
      <c r="H91" s="10">
        <v>0</v>
      </c>
      <c r="I91" s="11">
        <v>0</v>
      </c>
      <c r="J91" s="12">
        <v>0</v>
      </c>
      <c r="K91" s="10">
        <v>0</v>
      </c>
      <c r="L91" s="13">
        <v>0</v>
      </c>
      <c r="M91" s="14">
        <v>0</v>
      </c>
      <c r="N91" s="7">
        <v>0</v>
      </c>
      <c r="O91" s="3" t="s">
        <v>142</v>
      </c>
    </row>
    <row r="92" spans="1:15" x14ac:dyDescent="0.25">
      <c r="A92" s="2" t="s">
        <v>143</v>
      </c>
      <c r="B92" s="18">
        <f>SUM(C92:N92)</f>
        <v>0</v>
      </c>
      <c r="C92" s="17">
        <v>0</v>
      </c>
      <c r="D92" s="19">
        <v>0</v>
      </c>
      <c r="E92" s="20">
        <v>0</v>
      </c>
      <c r="F92" s="21">
        <v>0</v>
      </c>
      <c r="G92" s="22">
        <v>0</v>
      </c>
      <c r="H92" s="23">
        <v>0</v>
      </c>
      <c r="I92" s="24">
        <v>0</v>
      </c>
      <c r="J92" s="25">
        <v>0</v>
      </c>
      <c r="K92" s="23">
        <v>0</v>
      </c>
      <c r="L92" s="26">
        <v>0</v>
      </c>
      <c r="M92" s="27">
        <v>0</v>
      </c>
      <c r="N92" s="20">
        <v>0</v>
      </c>
      <c r="O92" s="2" t="s">
        <v>143</v>
      </c>
    </row>
    <row r="93" spans="1:15" x14ac:dyDescent="0.25">
      <c r="A93" s="2" t="s">
        <v>144</v>
      </c>
      <c r="B93" s="18">
        <v>2</v>
      </c>
      <c r="C93" s="17">
        <v>0</v>
      </c>
      <c r="D93" s="19">
        <v>1</v>
      </c>
      <c r="E93" s="20">
        <v>1</v>
      </c>
      <c r="F93" s="21">
        <v>0</v>
      </c>
      <c r="G93" s="22">
        <v>0</v>
      </c>
      <c r="H93" s="23">
        <v>0</v>
      </c>
      <c r="I93" s="24">
        <v>0</v>
      </c>
      <c r="J93" s="25">
        <v>0</v>
      </c>
      <c r="K93" s="23">
        <v>0</v>
      </c>
      <c r="L93" s="26">
        <v>0</v>
      </c>
      <c r="M93" s="27">
        <v>0</v>
      </c>
      <c r="N93" s="20">
        <v>0</v>
      </c>
      <c r="O93" s="2" t="s">
        <v>144</v>
      </c>
    </row>
    <row r="94" spans="1:15" x14ac:dyDescent="0.25">
      <c r="A94" s="2" t="s">
        <v>86</v>
      </c>
      <c r="B94" s="18">
        <v>2005</v>
      </c>
      <c r="C94" s="17"/>
      <c r="D94" s="19">
        <v>2005</v>
      </c>
      <c r="E94" s="20">
        <v>2005</v>
      </c>
      <c r="F94" s="21"/>
      <c r="G94" s="22"/>
      <c r="H94" s="23"/>
      <c r="I94" s="24"/>
      <c r="J94" s="25"/>
      <c r="K94" s="23"/>
      <c r="L94" s="26"/>
      <c r="M94" s="27"/>
      <c r="N94" s="20"/>
      <c r="O94" s="2" t="s">
        <v>86</v>
      </c>
    </row>
    <row r="95" spans="1:15" x14ac:dyDescent="0.25">
      <c r="A95" s="2" t="s">
        <v>145</v>
      </c>
      <c r="B95" s="18">
        <v>0</v>
      </c>
      <c r="C95" s="17">
        <v>0</v>
      </c>
      <c r="D95" s="19">
        <v>0</v>
      </c>
      <c r="E95" s="20">
        <v>0</v>
      </c>
      <c r="F95" s="21">
        <v>0</v>
      </c>
      <c r="G95" s="22">
        <v>0</v>
      </c>
      <c r="H95" s="23">
        <v>0</v>
      </c>
      <c r="I95" s="24">
        <v>0</v>
      </c>
      <c r="J95" s="25">
        <v>0</v>
      </c>
      <c r="K95" s="23">
        <v>0</v>
      </c>
      <c r="L95" s="26">
        <v>0</v>
      </c>
      <c r="M95" s="27">
        <v>0</v>
      </c>
      <c r="N95" s="20">
        <v>0</v>
      </c>
      <c r="O95" s="2" t="s">
        <v>145</v>
      </c>
    </row>
    <row r="96" spans="1:15" ht="15.75" thickBot="1" x14ac:dyDescent="0.3">
      <c r="A96" s="128" t="s">
        <v>126</v>
      </c>
      <c r="B96" s="89">
        <v>2004</v>
      </c>
      <c r="C96" s="90"/>
      <c r="D96" s="91"/>
      <c r="E96" s="92"/>
      <c r="F96" s="93"/>
      <c r="G96" s="94"/>
      <c r="H96" s="95"/>
      <c r="I96" s="96"/>
      <c r="J96" s="97"/>
      <c r="K96" s="95"/>
      <c r="L96" s="98"/>
      <c r="M96" s="99"/>
      <c r="N96" s="92"/>
      <c r="O96" s="128" t="s">
        <v>126</v>
      </c>
    </row>
    <row r="97" spans="1:15" ht="15.75" thickTop="1" x14ac:dyDescent="0.25">
      <c r="A97" s="129" t="s">
        <v>146</v>
      </c>
      <c r="B97" s="130">
        <f>SUM(C97:N97)</f>
        <v>1</v>
      </c>
      <c r="C97" s="131">
        <v>1</v>
      </c>
      <c r="D97" s="132">
        <v>0</v>
      </c>
      <c r="E97" s="133">
        <v>0</v>
      </c>
      <c r="F97" s="134">
        <v>0</v>
      </c>
      <c r="G97" s="135">
        <v>0</v>
      </c>
      <c r="H97" s="136">
        <v>0</v>
      </c>
      <c r="I97" s="137">
        <v>0</v>
      </c>
      <c r="J97" s="138">
        <v>0</v>
      </c>
      <c r="K97" s="136">
        <v>0</v>
      </c>
      <c r="L97" s="225">
        <v>0</v>
      </c>
      <c r="M97" s="140">
        <v>0</v>
      </c>
      <c r="N97" s="133">
        <v>0</v>
      </c>
      <c r="O97" s="129" t="s">
        <v>147</v>
      </c>
    </row>
    <row r="98" spans="1:15" x14ac:dyDescent="0.25">
      <c r="A98" s="15" t="s">
        <v>148</v>
      </c>
      <c r="B98" s="16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 t="s">
        <v>148</v>
      </c>
    </row>
    <row r="99" spans="1:15" x14ac:dyDescent="0.25">
      <c r="A99" s="3" t="s">
        <v>149</v>
      </c>
      <c r="B99" s="4">
        <f>SUM(C99:N99)</f>
        <v>0</v>
      </c>
      <c r="C99" s="5">
        <v>0</v>
      </c>
      <c r="D99" s="6">
        <v>0</v>
      </c>
      <c r="E99" s="7">
        <v>0</v>
      </c>
      <c r="F99" s="8">
        <v>0</v>
      </c>
      <c r="G99" s="9">
        <v>0</v>
      </c>
      <c r="H99" s="10">
        <v>0</v>
      </c>
      <c r="I99" s="11">
        <v>0</v>
      </c>
      <c r="J99" s="12">
        <v>0</v>
      </c>
      <c r="K99" s="10">
        <v>0</v>
      </c>
      <c r="L99" s="13">
        <v>0</v>
      </c>
      <c r="M99" s="14">
        <v>0</v>
      </c>
      <c r="N99" s="7">
        <v>0</v>
      </c>
      <c r="O99" s="3" t="s">
        <v>149</v>
      </c>
    </row>
    <row r="100" spans="1:15" x14ac:dyDescent="0.25">
      <c r="A100" s="2" t="s">
        <v>150</v>
      </c>
      <c r="B100" s="18">
        <f>SUM(C100:N100)</f>
        <v>1.75</v>
      </c>
      <c r="C100" s="17">
        <v>1.25</v>
      </c>
      <c r="D100" s="19">
        <v>0</v>
      </c>
      <c r="E100" s="20">
        <v>0</v>
      </c>
      <c r="F100" s="21">
        <v>0</v>
      </c>
      <c r="G100" s="22">
        <v>0</v>
      </c>
      <c r="H100" s="23">
        <v>0</v>
      </c>
      <c r="I100" s="24">
        <v>0</v>
      </c>
      <c r="J100" s="25">
        <v>0</v>
      </c>
      <c r="K100" s="23">
        <v>0</v>
      </c>
      <c r="L100" s="26">
        <v>0</v>
      </c>
      <c r="M100" s="27">
        <v>0</v>
      </c>
      <c r="N100" s="20">
        <v>0.5</v>
      </c>
      <c r="O100" s="2" t="s">
        <v>150</v>
      </c>
    </row>
    <row r="101" spans="1:15" x14ac:dyDescent="0.25">
      <c r="A101" s="2" t="s">
        <v>151</v>
      </c>
      <c r="B101" s="18">
        <v>3</v>
      </c>
      <c r="C101" s="17">
        <v>3</v>
      </c>
      <c r="D101" s="19">
        <v>0</v>
      </c>
      <c r="E101" s="20">
        <v>0</v>
      </c>
      <c r="F101" s="21">
        <v>0</v>
      </c>
      <c r="G101" s="22">
        <v>0</v>
      </c>
      <c r="H101" s="23">
        <v>0</v>
      </c>
      <c r="I101" s="24">
        <v>0</v>
      </c>
      <c r="J101" s="25">
        <v>0</v>
      </c>
      <c r="K101" s="23">
        <v>0</v>
      </c>
      <c r="L101" s="26">
        <v>0</v>
      </c>
      <c r="M101" s="27">
        <v>0</v>
      </c>
      <c r="N101" s="20">
        <v>1</v>
      </c>
      <c r="O101" s="2" t="s">
        <v>151</v>
      </c>
    </row>
    <row r="102" spans="1:15" x14ac:dyDescent="0.25">
      <c r="A102" s="2" t="s">
        <v>126</v>
      </c>
      <c r="B102" s="18">
        <v>2003</v>
      </c>
      <c r="C102" s="17">
        <v>2003</v>
      </c>
      <c r="D102" s="19"/>
      <c r="E102" s="20"/>
      <c r="F102" s="21"/>
      <c r="G102" s="22"/>
      <c r="H102" s="23"/>
      <c r="I102" s="24"/>
      <c r="J102" s="25"/>
      <c r="K102" s="23"/>
      <c r="L102" s="26"/>
      <c r="M102" s="27"/>
      <c r="N102" s="20">
        <v>2004</v>
      </c>
      <c r="O102" s="2" t="s">
        <v>126</v>
      </c>
    </row>
    <row r="103" spans="1:15" x14ac:dyDescent="0.25">
      <c r="A103" s="2" t="s">
        <v>152</v>
      </c>
      <c r="B103" s="18">
        <v>0</v>
      </c>
      <c r="C103" s="17">
        <v>0</v>
      </c>
      <c r="D103" s="19">
        <v>0</v>
      </c>
      <c r="E103" s="20">
        <v>0</v>
      </c>
      <c r="F103" s="21">
        <v>0</v>
      </c>
      <c r="G103" s="22">
        <v>0</v>
      </c>
      <c r="H103" s="23">
        <v>0</v>
      </c>
      <c r="I103" s="24">
        <v>0</v>
      </c>
      <c r="J103" s="25">
        <v>0</v>
      </c>
      <c r="K103" s="23">
        <v>0</v>
      </c>
      <c r="L103" s="26">
        <v>0</v>
      </c>
      <c r="M103" s="27">
        <v>0</v>
      </c>
      <c r="N103" s="20">
        <v>0</v>
      </c>
      <c r="O103" s="2" t="s">
        <v>152</v>
      </c>
    </row>
    <row r="104" spans="1:15" ht="15.75" thickBot="1" x14ac:dyDescent="0.3">
      <c r="A104" s="128" t="s">
        <v>126</v>
      </c>
      <c r="B104" s="89">
        <v>2005</v>
      </c>
      <c r="C104" s="90">
        <v>2005</v>
      </c>
      <c r="D104" s="91">
        <v>2005</v>
      </c>
      <c r="E104" s="92"/>
      <c r="F104" s="93"/>
      <c r="G104" s="94"/>
      <c r="H104" s="95"/>
      <c r="I104" s="96"/>
      <c r="J104" s="97"/>
      <c r="K104" s="95"/>
      <c r="L104" s="98"/>
      <c r="M104" s="99"/>
      <c r="N104" s="92">
        <v>2005</v>
      </c>
      <c r="O104" s="128" t="s">
        <v>126</v>
      </c>
    </row>
    <row r="105" spans="1:15" ht="15.75" thickTop="1" x14ac:dyDescent="0.25">
      <c r="A105" s="62" t="s">
        <v>153</v>
      </c>
      <c r="B105" s="63">
        <f>SUM(C105:N105)</f>
        <v>5</v>
      </c>
      <c r="C105" s="64">
        <v>1</v>
      </c>
      <c r="D105" s="65">
        <v>0</v>
      </c>
      <c r="E105" s="66">
        <v>2</v>
      </c>
      <c r="F105" s="67">
        <v>0</v>
      </c>
      <c r="G105" s="68">
        <v>0</v>
      </c>
      <c r="H105" s="69">
        <v>0</v>
      </c>
      <c r="I105" s="70">
        <v>0</v>
      </c>
      <c r="J105" s="71">
        <v>0</v>
      </c>
      <c r="K105" s="69">
        <v>0</v>
      </c>
      <c r="L105" s="72">
        <v>0</v>
      </c>
      <c r="M105" s="73">
        <v>0</v>
      </c>
      <c r="N105" s="66">
        <v>2</v>
      </c>
      <c r="O105" s="62" t="s">
        <v>153</v>
      </c>
    </row>
    <row r="106" spans="1:15" x14ac:dyDescent="0.25">
      <c r="A106" s="2" t="s">
        <v>150</v>
      </c>
      <c r="B106" s="18">
        <f>SUM(C106:N106)</f>
        <v>7</v>
      </c>
      <c r="C106" s="17">
        <v>3</v>
      </c>
      <c r="D106" s="19">
        <v>2</v>
      </c>
      <c r="E106" s="20">
        <v>0</v>
      </c>
      <c r="F106" s="21">
        <v>0</v>
      </c>
      <c r="G106" s="22">
        <v>0</v>
      </c>
      <c r="H106" s="23">
        <v>0</v>
      </c>
      <c r="I106" s="24">
        <v>0</v>
      </c>
      <c r="J106" s="25">
        <v>0</v>
      </c>
      <c r="K106" s="23">
        <v>0</v>
      </c>
      <c r="L106" s="26">
        <v>0</v>
      </c>
      <c r="M106" s="27">
        <v>0</v>
      </c>
      <c r="N106" s="20">
        <v>2</v>
      </c>
      <c r="O106" s="2" t="s">
        <v>150</v>
      </c>
    </row>
    <row r="107" spans="1:15" x14ac:dyDescent="0.25">
      <c r="A107" s="2" t="s">
        <v>151</v>
      </c>
      <c r="B107" s="16"/>
      <c r="C107" s="17">
        <v>16</v>
      </c>
      <c r="D107" s="19">
        <v>14</v>
      </c>
      <c r="E107" s="20">
        <v>4</v>
      </c>
      <c r="F107" s="21">
        <v>0</v>
      </c>
      <c r="G107" s="22">
        <v>0</v>
      </c>
      <c r="H107" s="23">
        <v>0</v>
      </c>
      <c r="I107" s="24">
        <v>0</v>
      </c>
      <c r="J107" s="25">
        <v>0</v>
      </c>
      <c r="K107" s="23">
        <v>0</v>
      </c>
      <c r="L107" s="26">
        <v>0</v>
      </c>
      <c r="M107" s="27">
        <v>3</v>
      </c>
      <c r="N107" s="20">
        <v>10</v>
      </c>
      <c r="O107" s="2" t="s">
        <v>151</v>
      </c>
    </row>
    <row r="108" spans="1:15" x14ac:dyDescent="0.25">
      <c r="A108" s="2" t="s">
        <v>126</v>
      </c>
      <c r="B108" s="16"/>
      <c r="C108" s="17">
        <v>1963</v>
      </c>
      <c r="D108" s="19">
        <v>1956</v>
      </c>
      <c r="E108" s="20">
        <v>1971</v>
      </c>
      <c r="F108" s="21"/>
      <c r="G108" s="22"/>
      <c r="H108" s="23"/>
      <c r="I108" s="24"/>
      <c r="J108" s="25"/>
      <c r="K108" s="23"/>
      <c r="L108" s="26"/>
      <c r="M108" s="27" t="s">
        <v>99</v>
      </c>
      <c r="N108" s="20">
        <v>1969</v>
      </c>
      <c r="O108" s="2" t="s">
        <v>126</v>
      </c>
    </row>
    <row r="109" spans="1:15" x14ac:dyDescent="0.25">
      <c r="A109" s="2" t="s">
        <v>152</v>
      </c>
      <c r="B109" s="16"/>
      <c r="C109" s="17">
        <v>0</v>
      </c>
      <c r="D109" s="19">
        <v>0</v>
      </c>
      <c r="E109" s="20">
        <v>0</v>
      </c>
      <c r="F109" s="21">
        <v>0</v>
      </c>
      <c r="G109" s="22">
        <v>0</v>
      </c>
      <c r="H109" s="23">
        <v>0</v>
      </c>
      <c r="I109" s="24">
        <v>0</v>
      </c>
      <c r="J109" s="25">
        <v>0</v>
      </c>
      <c r="K109" s="23">
        <v>0</v>
      </c>
      <c r="L109" s="26">
        <v>0</v>
      </c>
      <c r="M109" s="27">
        <v>0</v>
      </c>
      <c r="N109" s="20">
        <v>0</v>
      </c>
      <c r="O109" s="2" t="s">
        <v>152</v>
      </c>
    </row>
    <row r="110" spans="1:15" x14ac:dyDescent="0.25">
      <c r="A110" s="2" t="s">
        <v>126</v>
      </c>
      <c r="B110" s="16"/>
      <c r="C110" s="17">
        <v>2004</v>
      </c>
      <c r="D110" s="19">
        <v>2005</v>
      </c>
      <c r="E110" s="20">
        <v>2004</v>
      </c>
      <c r="F110" s="21"/>
      <c r="G110" s="22"/>
      <c r="H110" s="23"/>
      <c r="I110" s="24"/>
      <c r="J110" s="25"/>
      <c r="K110" s="23"/>
      <c r="L110" s="26"/>
      <c r="M110" s="27" t="s">
        <v>99</v>
      </c>
      <c r="N110" s="20">
        <v>2002</v>
      </c>
      <c r="O110" s="2" t="s">
        <v>126</v>
      </c>
    </row>
    <row r="111" spans="1:15" x14ac:dyDescent="0.25">
      <c r="A111" s="15" t="s">
        <v>337</v>
      </c>
      <c r="B111" s="16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 t="s">
        <v>338</v>
      </c>
    </row>
    <row r="112" spans="1:15" x14ac:dyDescent="0.25">
      <c r="A112" s="3" t="s">
        <v>339</v>
      </c>
      <c r="B112" s="4">
        <f>SUM(C112:N112)</f>
        <v>116</v>
      </c>
      <c r="C112" s="5">
        <v>0</v>
      </c>
      <c r="D112" s="6">
        <v>0</v>
      </c>
      <c r="E112" s="7">
        <v>1</v>
      </c>
      <c r="F112" s="8">
        <v>2</v>
      </c>
      <c r="G112" s="9">
        <v>9</v>
      </c>
      <c r="H112" s="10">
        <v>21</v>
      </c>
      <c r="I112" s="11">
        <v>25</v>
      </c>
      <c r="J112" s="12">
        <v>25</v>
      </c>
      <c r="K112" s="10">
        <v>22</v>
      </c>
      <c r="L112" s="13">
        <v>11</v>
      </c>
      <c r="M112" s="14">
        <v>0</v>
      </c>
      <c r="N112" s="7">
        <v>0</v>
      </c>
      <c r="O112" s="3" t="s">
        <v>339</v>
      </c>
    </row>
    <row r="113" spans="1:15" x14ac:dyDescent="0.25">
      <c r="A113" s="2" t="s">
        <v>340</v>
      </c>
      <c r="B113" s="18">
        <v>112</v>
      </c>
      <c r="C113" s="17">
        <v>0</v>
      </c>
      <c r="D113" s="19">
        <v>0</v>
      </c>
      <c r="E113" s="20">
        <v>0.5</v>
      </c>
      <c r="F113" s="21">
        <v>5.5</v>
      </c>
      <c r="G113" s="22">
        <v>10</v>
      </c>
      <c r="H113" s="23">
        <v>19.5</v>
      </c>
      <c r="I113" s="24">
        <v>23.75</v>
      </c>
      <c r="J113" s="25">
        <v>28.75</v>
      </c>
      <c r="K113" s="23">
        <v>12.5</v>
      </c>
      <c r="L113" s="26">
        <v>3.5</v>
      </c>
      <c r="M113" s="27">
        <v>0</v>
      </c>
      <c r="N113" s="20">
        <v>0</v>
      </c>
      <c r="O113" s="2" t="s">
        <v>340</v>
      </c>
    </row>
    <row r="114" spans="1:15" x14ac:dyDescent="0.25">
      <c r="A114" s="2" t="s">
        <v>341</v>
      </c>
      <c r="B114" s="18">
        <v>116</v>
      </c>
      <c r="C114" s="17">
        <v>0</v>
      </c>
      <c r="D114" s="19">
        <v>0</v>
      </c>
      <c r="E114" s="20">
        <v>2</v>
      </c>
      <c r="F114" s="21">
        <v>8</v>
      </c>
      <c r="G114" s="22">
        <v>16</v>
      </c>
      <c r="H114" s="23">
        <v>25</v>
      </c>
      <c r="I114" s="24">
        <v>27</v>
      </c>
      <c r="J114" s="25">
        <v>29</v>
      </c>
      <c r="K114" s="23">
        <v>22</v>
      </c>
      <c r="L114" s="26">
        <v>11</v>
      </c>
      <c r="M114" s="27">
        <v>0</v>
      </c>
      <c r="N114" s="20">
        <v>0</v>
      </c>
      <c r="O114" s="2" t="s">
        <v>341</v>
      </c>
    </row>
    <row r="115" spans="1:15" x14ac:dyDescent="0.25">
      <c r="A115" s="2" t="s">
        <v>86</v>
      </c>
      <c r="B115" s="18">
        <v>2005</v>
      </c>
      <c r="C115" s="17"/>
      <c r="D115" s="19"/>
      <c r="E115" s="20">
        <v>2003</v>
      </c>
      <c r="F115" s="21">
        <v>2004</v>
      </c>
      <c r="G115" s="22">
        <v>2001</v>
      </c>
      <c r="H115" s="23">
        <v>2003</v>
      </c>
      <c r="I115" s="24">
        <v>2003</v>
      </c>
      <c r="J115" s="25">
        <v>2004</v>
      </c>
      <c r="K115" s="23">
        <v>2005</v>
      </c>
      <c r="L115" s="26">
        <v>2005</v>
      </c>
      <c r="M115" s="27"/>
      <c r="N115" s="20"/>
      <c r="O115" s="2" t="s">
        <v>86</v>
      </c>
    </row>
    <row r="116" spans="1:15" x14ac:dyDescent="0.25">
      <c r="A116" s="2" t="s">
        <v>342</v>
      </c>
      <c r="B116" s="18">
        <v>108</v>
      </c>
      <c r="C116" s="17">
        <v>0</v>
      </c>
      <c r="D116" s="19">
        <v>0</v>
      </c>
      <c r="E116" s="20">
        <v>0</v>
      </c>
      <c r="F116" s="21">
        <v>1</v>
      </c>
      <c r="G116" s="22">
        <v>5</v>
      </c>
      <c r="H116" s="23">
        <v>15</v>
      </c>
      <c r="I116" s="24">
        <v>21</v>
      </c>
      <c r="J116" s="25">
        <v>25</v>
      </c>
      <c r="K116" s="23">
        <v>4</v>
      </c>
      <c r="L116" s="26">
        <v>0</v>
      </c>
      <c r="M116" s="27">
        <v>0</v>
      </c>
      <c r="N116" s="20">
        <v>0</v>
      </c>
      <c r="O116" s="2" t="s">
        <v>342</v>
      </c>
    </row>
    <row r="117" spans="1:15" x14ac:dyDescent="0.25">
      <c r="A117" s="2" t="s">
        <v>86</v>
      </c>
      <c r="B117" s="18">
        <v>2004</v>
      </c>
      <c r="C117" s="17"/>
      <c r="D117" s="19"/>
      <c r="E117" s="20">
        <v>2004</v>
      </c>
      <c r="F117" s="21">
        <v>2001</v>
      </c>
      <c r="G117" s="22">
        <v>2002</v>
      </c>
      <c r="H117" s="23">
        <v>2002</v>
      </c>
      <c r="I117" s="24">
        <v>2004</v>
      </c>
      <c r="J117" s="25">
        <v>2003</v>
      </c>
      <c r="K117" s="23">
        <v>2001</v>
      </c>
      <c r="L117" s="26">
        <v>2002</v>
      </c>
      <c r="M117" s="27"/>
      <c r="N117" s="20"/>
      <c r="O117" s="2" t="s">
        <v>86</v>
      </c>
    </row>
    <row r="118" spans="1:15" x14ac:dyDescent="0.25">
      <c r="A118" s="2" t="s">
        <v>343</v>
      </c>
      <c r="B118" s="102">
        <v>38458</v>
      </c>
      <c r="C118" s="17"/>
      <c r="D118" s="19"/>
      <c r="E118" s="20"/>
      <c r="F118" s="21"/>
      <c r="G118" s="22"/>
      <c r="H118" s="23"/>
      <c r="I118" s="24"/>
      <c r="J118" s="25"/>
      <c r="K118" s="23"/>
      <c r="L118" s="26"/>
      <c r="M118" s="27"/>
      <c r="N118" s="20"/>
      <c r="O118" s="2"/>
    </row>
    <row r="119" spans="1:15" x14ac:dyDescent="0.25">
      <c r="A119" s="2" t="s">
        <v>344</v>
      </c>
      <c r="B119" s="39">
        <v>37706</v>
      </c>
      <c r="C119" s="17"/>
      <c r="D119" s="19"/>
      <c r="E119" s="20"/>
      <c r="F119" s="21"/>
      <c r="G119" s="22"/>
      <c r="H119" s="23"/>
      <c r="I119" s="24"/>
      <c r="J119" s="25"/>
      <c r="K119" s="23"/>
      <c r="L119" s="26"/>
      <c r="M119" s="27"/>
      <c r="N119" s="20"/>
      <c r="O119" s="2"/>
    </row>
    <row r="120" spans="1:15" x14ac:dyDescent="0.25">
      <c r="A120" s="2" t="s">
        <v>345</v>
      </c>
      <c r="B120" s="39">
        <v>38458</v>
      </c>
      <c r="C120" s="17"/>
      <c r="D120" s="19"/>
      <c r="E120" s="20"/>
      <c r="F120" s="21"/>
      <c r="G120" s="22"/>
      <c r="H120" s="23"/>
      <c r="I120" s="24"/>
      <c r="J120" s="25"/>
      <c r="K120" s="23"/>
      <c r="L120" s="26"/>
      <c r="M120" s="27"/>
      <c r="N120" s="20"/>
      <c r="O120" s="2"/>
    </row>
    <row r="121" spans="1:15" x14ac:dyDescent="0.25">
      <c r="A121" s="2" t="s">
        <v>346</v>
      </c>
      <c r="B121" s="102">
        <v>38655</v>
      </c>
      <c r="C121" s="17"/>
      <c r="D121" s="19"/>
      <c r="E121" s="20"/>
      <c r="F121" s="21"/>
      <c r="G121" s="22"/>
      <c r="H121" s="23"/>
      <c r="I121" s="24"/>
      <c r="J121" s="25"/>
      <c r="K121" s="23"/>
      <c r="L121" s="26"/>
      <c r="M121" s="27"/>
      <c r="N121" s="20"/>
      <c r="O121" s="2"/>
    </row>
    <row r="122" spans="1:15" x14ac:dyDescent="0.25">
      <c r="A122" s="2" t="s">
        <v>347</v>
      </c>
      <c r="B122" s="39">
        <v>37529</v>
      </c>
      <c r="C122" s="17"/>
      <c r="D122" s="19"/>
      <c r="E122" s="20"/>
      <c r="F122" s="21"/>
      <c r="G122" s="22"/>
      <c r="H122" s="23"/>
      <c r="I122" s="24"/>
      <c r="J122" s="25"/>
      <c r="K122" s="23"/>
      <c r="L122" s="26"/>
      <c r="M122" s="27"/>
      <c r="N122" s="20"/>
      <c r="O122" s="2"/>
    </row>
    <row r="123" spans="1:15" x14ac:dyDescent="0.25">
      <c r="A123" s="103" t="s">
        <v>348</v>
      </c>
      <c r="B123" s="104">
        <v>38655</v>
      </c>
      <c r="C123" s="105"/>
      <c r="D123" s="106"/>
      <c r="E123" s="107"/>
      <c r="F123" s="108"/>
      <c r="G123" s="109"/>
      <c r="H123" s="110"/>
      <c r="I123" s="111"/>
      <c r="J123" s="112"/>
      <c r="K123" s="110"/>
      <c r="L123" s="113"/>
      <c r="M123" s="114"/>
      <c r="N123" s="107"/>
      <c r="O123" s="103"/>
    </row>
    <row r="124" spans="1:15" x14ac:dyDescent="0.25">
      <c r="A124" s="15" t="s">
        <v>154</v>
      </c>
      <c r="B124" s="16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 t="s">
        <v>154</v>
      </c>
    </row>
    <row r="125" spans="1:15" x14ac:dyDescent="0.25">
      <c r="A125" s="3" t="s">
        <v>155</v>
      </c>
      <c r="B125" s="4">
        <f>SUM(C125:N125)</f>
        <v>37</v>
      </c>
      <c r="C125" s="5">
        <v>0</v>
      </c>
      <c r="D125" s="6">
        <v>0</v>
      </c>
      <c r="E125" s="7">
        <v>0</v>
      </c>
      <c r="F125" s="8">
        <v>0</v>
      </c>
      <c r="G125" s="9">
        <v>4</v>
      </c>
      <c r="H125" s="10">
        <v>11</v>
      </c>
      <c r="I125" s="11">
        <v>10</v>
      </c>
      <c r="J125" s="12">
        <v>7</v>
      </c>
      <c r="K125" s="10">
        <v>5</v>
      </c>
      <c r="L125" s="13">
        <v>0</v>
      </c>
      <c r="M125" s="14">
        <v>0</v>
      </c>
      <c r="N125" s="7">
        <v>0</v>
      </c>
      <c r="O125" s="3" t="s">
        <v>155</v>
      </c>
    </row>
    <row r="126" spans="1:15" x14ac:dyDescent="0.25">
      <c r="A126" s="2" t="s">
        <v>156</v>
      </c>
      <c r="B126" s="18">
        <f>SUM(C126:N126)</f>
        <v>33.75</v>
      </c>
      <c r="C126" s="17">
        <v>0</v>
      </c>
      <c r="D126" s="19">
        <v>0</v>
      </c>
      <c r="E126" s="20">
        <v>0</v>
      </c>
      <c r="F126" s="21">
        <v>0</v>
      </c>
      <c r="G126" s="22">
        <v>3.75</v>
      </c>
      <c r="H126" s="23">
        <v>4.25</v>
      </c>
      <c r="I126" s="24">
        <v>9.25</v>
      </c>
      <c r="J126" s="25">
        <v>12.25</v>
      </c>
      <c r="K126" s="23">
        <v>4</v>
      </c>
      <c r="L126" s="26">
        <v>0.25</v>
      </c>
      <c r="M126" s="27">
        <v>0</v>
      </c>
      <c r="N126" s="20">
        <v>0</v>
      </c>
      <c r="O126" s="2" t="s">
        <v>156</v>
      </c>
    </row>
    <row r="127" spans="1:15" x14ac:dyDescent="0.25">
      <c r="A127" s="2" t="s">
        <v>157</v>
      </c>
      <c r="B127" s="18">
        <v>41</v>
      </c>
      <c r="C127" s="17">
        <v>0</v>
      </c>
      <c r="D127" s="19">
        <v>0</v>
      </c>
      <c r="E127" s="20">
        <v>0</v>
      </c>
      <c r="F127" s="21">
        <v>0</v>
      </c>
      <c r="G127" s="22">
        <v>7</v>
      </c>
      <c r="H127" s="23">
        <v>11</v>
      </c>
      <c r="I127" s="24">
        <v>12</v>
      </c>
      <c r="J127" s="25">
        <v>16</v>
      </c>
      <c r="K127" s="23">
        <v>8</v>
      </c>
      <c r="L127" s="26">
        <v>1</v>
      </c>
      <c r="M127" s="27">
        <v>0</v>
      </c>
      <c r="N127" s="20">
        <v>0</v>
      </c>
      <c r="O127" s="2" t="s">
        <v>157</v>
      </c>
    </row>
    <row r="128" spans="1:15" x14ac:dyDescent="0.25">
      <c r="A128" s="2" t="s">
        <v>86</v>
      </c>
      <c r="B128" s="18">
        <v>2003</v>
      </c>
      <c r="C128" s="17"/>
      <c r="D128" s="19"/>
      <c r="E128" s="20"/>
      <c r="F128" s="21"/>
      <c r="G128" s="22">
        <v>2001</v>
      </c>
      <c r="H128" s="23">
        <v>2005</v>
      </c>
      <c r="I128" s="24">
        <v>2001</v>
      </c>
      <c r="J128" s="25">
        <v>2003</v>
      </c>
      <c r="K128" s="23">
        <v>2004</v>
      </c>
      <c r="L128" s="26">
        <v>2001</v>
      </c>
      <c r="M128" s="27"/>
      <c r="N128" s="20"/>
      <c r="O128" s="2" t="s">
        <v>86</v>
      </c>
    </row>
    <row r="129" spans="1:15" x14ac:dyDescent="0.25">
      <c r="A129" s="2" t="s">
        <v>158</v>
      </c>
      <c r="B129" s="18">
        <v>21</v>
      </c>
      <c r="C129" s="17">
        <v>0</v>
      </c>
      <c r="D129" s="19">
        <v>0</v>
      </c>
      <c r="E129" s="20">
        <v>0</v>
      </c>
      <c r="F129" s="21">
        <v>0</v>
      </c>
      <c r="G129" s="22">
        <v>2</v>
      </c>
      <c r="H129" s="23">
        <v>3</v>
      </c>
      <c r="I129" s="24">
        <v>7</v>
      </c>
      <c r="J129" s="25">
        <v>7</v>
      </c>
      <c r="K129" s="23">
        <v>0</v>
      </c>
      <c r="L129" s="26">
        <v>0</v>
      </c>
      <c r="M129" s="27">
        <v>0</v>
      </c>
      <c r="N129" s="20">
        <v>0</v>
      </c>
      <c r="O129" s="2" t="s">
        <v>158</v>
      </c>
    </row>
    <row r="130" spans="1:15" x14ac:dyDescent="0.25">
      <c r="A130" s="2" t="s">
        <v>86</v>
      </c>
      <c r="B130" s="18">
        <v>2002</v>
      </c>
      <c r="C130" s="17"/>
      <c r="D130" s="19"/>
      <c r="E130" s="20"/>
      <c r="F130" s="21"/>
      <c r="G130" s="22">
        <v>2004</v>
      </c>
      <c r="H130" s="23">
        <v>2002</v>
      </c>
      <c r="I130" s="24">
        <v>2002</v>
      </c>
      <c r="J130" s="25">
        <v>2005</v>
      </c>
      <c r="K130" s="23">
        <v>2001</v>
      </c>
      <c r="L130" s="26">
        <v>2005</v>
      </c>
      <c r="M130" s="27"/>
      <c r="N130" s="20"/>
      <c r="O130" s="2" t="s">
        <v>86</v>
      </c>
    </row>
    <row r="131" spans="1:15" x14ac:dyDescent="0.25">
      <c r="A131" s="2" t="s">
        <v>159</v>
      </c>
      <c r="B131" s="102">
        <v>38473</v>
      </c>
      <c r="C131" s="17"/>
      <c r="D131" s="19"/>
      <c r="E131" s="20"/>
      <c r="F131" s="21"/>
      <c r="G131" s="22"/>
      <c r="H131" s="23"/>
      <c r="I131" s="24"/>
      <c r="J131" s="25"/>
      <c r="K131" s="23"/>
      <c r="L131" s="26"/>
      <c r="M131" s="27"/>
      <c r="N131" s="20"/>
      <c r="O131" s="2"/>
    </row>
    <row r="132" spans="1:15" x14ac:dyDescent="0.25">
      <c r="A132" s="2" t="s">
        <v>160</v>
      </c>
      <c r="B132" s="39">
        <v>38473</v>
      </c>
      <c r="C132" s="17"/>
      <c r="D132" s="19"/>
      <c r="E132" s="20"/>
      <c r="F132" s="21"/>
      <c r="G132" s="22"/>
      <c r="H132" s="23"/>
      <c r="I132" s="24"/>
      <c r="J132" s="25"/>
      <c r="K132" s="23"/>
      <c r="L132" s="26"/>
      <c r="M132" s="27"/>
      <c r="N132" s="20"/>
      <c r="O132" s="2"/>
    </row>
    <row r="133" spans="1:15" x14ac:dyDescent="0.25">
      <c r="A133" s="2" t="s">
        <v>161</v>
      </c>
      <c r="B133" s="39">
        <v>38124</v>
      </c>
      <c r="C133" s="17"/>
      <c r="D133" s="19"/>
      <c r="E133" s="20"/>
      <c r="F133" s="21"/>
      <c r="G133" s="22"/>
      <c r="H133" s="23"/>
      <c r="I133" s="24"/>
      <c r="J133" s="25"/>
      <c r="K133" s="23"/>
      <c r="L133" s="26"/>
      <c r="M133" s="27"/>
      <c r="N133" s="20"/>
      <c r="O133" s="2"/>
    </row>
    <row r="134" spans="1:15" x14ac:dyDescent="0.25">
      <c r="A134" s="2" t="s">
        <v>162</v>
      </c>
      <c r="B134" s="102">
        <v>38604</v>
      </c>
      <c r="C134" s="17"/>
      <c r="D134" s="19"/>
      <c r="E134" s="20"/>
      <c r="F134" s="21"/>
      <c r="G134" s="22"/>
      <c r="H134" s="23"/>
      <c r="I134" s="24"/>
      <c r="J134" s="25"/>
      <c r="K134" s="23"/>
      <c r="L134" s="26"/>
      <c r="M134" s="27"/>
      <c r="N134" s="20"/>
      <c r="O134" s="2"/>
    </row>
    <row r="135" spans="1:15" x14ac:dyDescent="0.25">
      <c r="A135" s="2" t="s">
        <v>163</v>
      </c>
      <c r="B135" s="39">
        <v>37487</v>
      </c>
      <c r="C135" s="17"/>
      <c r="D135" s="19"/>
      <c r="E135" s="20"/>
      <c r="F135" s="21"/>
      <c r="G135" s="22"/>
      <c r="H135" s="23"/>
      <c r="I135" s="24"/>
      <c r="J135" s="25"/>
      <c r="K135" s="23"/>
      <c r="L135" s="26"/>
      <c r="M135" s="27"/>
      <c r="N135" s="20"/>
      <c r="O135" s="2"/>
    </row>
    <row r="136" spans="1:15" ht="15.75" thickBot="1" x14ac:dyDescent="0.3">
      <c r="A136" s="103" t="s">
        <v>164</v>
      </c>
      <c r="B136" s="104">
        <v>37177</v>
      </c>
      <c r="C136" s="105"/>
      <c r="D136" s="106"/>
      <c r="E136" s="107"/>
      <c r="F136" s="108"/>
      <c r="G136" s="109"/>
      <c r="H136" s="110"/>
      <c r="I136" s="111"/>
      <c r="J136" s="112"/>
      <c r="K136" s="110"/>
      <c r="L136" s="113"/>
      <c r="M136" s="114"/>
      <c r="N136" s="107"/>
      <c r="O136" s="103"/>
    </row>
    <row r="137" spans="1:15" ht="15.75" thickTop="1" x14ac:dyDescent="0.25">
      <c r="A137" s="62" t="s">
        <v>386</v>
      </c>
      <c r="B137" s="63">
        <f>SUM(C137:N137)</f>
        <v>25</v>
      </c>
      <c r="C137" s="64">
        <v>0</v>
      </c>
      <c r="D137" s="65">
        <v>0</v>
      </c>
      <c r="E137" s="66">
        <v>0</v>
      </c>
      <c r="F137" s="67">
        <v>0</v>
      </c>
      <c r="G137" s="68">
        <v>2</v>
      </c>
      <c r="H137" s="69">
        <v>9</v>
      </c>
      <c r="I137" s="70">
        <v>5</v>
      </c>
      <c r="J137" s="71">
        <v>4</v>
      </c>
      <c r="K137" s="69">
        <v>5</v>
      </c>
      <c r="L137" s="72">
        <v>0</v>
      </c>
      <c r="M137" s="73">
        <v>0</v>
      </c>
      <c r="N137" s="66">
        <v>0</v>
      </c>
      <c r="O137" s="62" t="s">
        <v>386</v>
      </c>
    </row>
    <row r="138" spans="1:15" x14ac:dyDescent="0.25">
      <c r="A138" s="115" t="s">
        <v>156</v>
      </c>
      <c r="B138" s="116">
        <f>SUM(C138:N138)</f>
        <v>22.75</v>
      </c>
      <c r="C138" s="117">
        <v>0</v>
      </c>
      <c r="D138" s="118">
        <v>0</v>
      </c>
      <c r="E138" s="119">
        <v>0</v>
      </c>
      <c r="F138" s="120">
        <v>0</v>
      </c>
      <c r="G138" s="121">
        <v>1.25</v>
      </c>
      <c r="H138" s="122">
        <v>3</v>
      </c>
      <c r="I138" s="123">
        <v>5.5</v>
      </c>
      <c r="J138" s="124">
        <v>8.25</v>
      </c>
      <c r="K138" s="122">
        <v>4.75</v>
      </c>
      <c r="L138" s="125">
        <v>0</v>
      </c>
      <c r="M138" s="126">
        <v>0</v>
      </c>
      <c r="N138" s="119">
        <v>0</v>
      </c>
      <c r="O138" s="115" t="s">
        <v>156</v>
      </c>
    </row>
    <row r="139" spans="1:15" x14ac:dyDescent="0.25">
      <c r="A139" s="36" t="s">
        <v>157</v>
      </c>
      <c r="B139" s="141"/>
      <c r="C139" s="142">
        <v>0</v>
      </c>
      <c r="D139" s="143">
        <v>0</v>
      </c>
      <c r="E139" s="144">
        <v>0</v>
      </c>
      <c r="F139" s="145">
        <v>3</v>
      </c>
      <c r="G139" s="146"/>
      <c r="H139" s="147">
        <v>12</v>
      </c>
      <c r="I139" s="148">
        <v>18</v>
      </c>
      <c r="J139" s="149">
        <v>26</v>
      </c>
      <c r="K139" s="147">
        <v>13</v>
      </c>
      <c r="L139" s="150">
        <v>4</v>
      </c>
      <c r="M139" s="151"/>
      <c r="N139" s="144">
        <v>0</v>
      </c>
      <c r="O139" s="36" t="s">
        <v>157</v>
      </c>
    </row>
    <row r="140" spans="1:15" x14ac:dyDescent="0.25">
      <c r="A140" s="36" t="s">
        <v>86</v>
      </c>
      <c r="B140" s="141"/>
      <c r="C140" s="142"/>
      <c r="D140" s="143"/>
      <c r="E140" s="144"/>
      <c r="F140" s="145">
        <v>1945</v>
      </c>
      <c r="G140" s="146">
        <v>1945</v>
      </c>
      <c r="H140" s="147">
        <v>1976</v>
      </c>
      <c r="I140" s="148">
        <v>1983</v>
      </c>
      <c r="J140" s="149">
        <v>1947</v>
      </c>
      <c r="K140" s="147">
        <v>1959</v>
      </c>
      <c r="L140" s="150">
        <v>1959</v>
      </c>
      <c r="M140" s="151"/>
      <c r="N140" s="144"/>
      <c r="O140" s="36" t="s">
        <v>86</v>
      </c>
    </row>
    <row r="141" spans="1:15" x14ac:dyDescent="0.25">
      <c r="A141" s="36" t="s">
        <v>158</v>
      </c>
      <c r="B141" s="141"/>
      <c r="C141" s="142">
        <v>0</v>
      </c>
      <c r="D141" s="143">
        <v>0</v>
      </c>
      <c r="E141" s="144">
        <v>0</v>
      </c>
      <c r="F141" s="145">
        <v>0</v>
      </c>
      <c r="G141" s="146">
        <v>0</v>
      </c>
      <c r="H141" s="147">
        <v>0</v>
      </c>
      <c r="I141" s="148">
        <v>0</v>
      </c>
      <c r="J141" s="149">
        <v>1</v>
      </c>
      <c r="K141" s="147">
        <v>0</v>
      </c>
      <c r="L141" s="150">
        <v>0</v>
      </c>
      <c r="M141" s="151"/>
      <c r="N141" s="144">
        <v>0</v>
      </c>
      <c r="O141" s="36" t="s">
        <v>158</v>
      </c>
    </row>
    <row r="142" spans="1:15" x14ac:dyDescent="0.25">
      <c r="A142" s="152" t="s">
        <v>86</v>
      </c>
      <c r="B142" s="141"/>
      <c r="C142" s="142"/>
      <c r="D142" s="143"/>
      <c r="E142" s="144"/>
      <c r="F142" s="145">
        <v>2004</v>
      </c>
      <c r="G142" s="146">
        <v>2004</v>
      </c>
      <c r="H142" s="147" t="s">
        <v>99</v>
      </c>
      <c r="I142" s="148" t="s">
        <v>99</v>
      </c>
      <c r="J142" s="149">
        <v>1956</v>
      </c>
      <c r="K142" s="147" t="s">
        <v>99</v>
      </c>
      <c r="L142" s="150">
        <v>2005</v>
      </c>
      <c r="M142" s="151"/>
      <c r="N142" s="144"/>
      <c r="O142" s="152" t="s">
        <v>86</v>
      </c>
    </row>
    <row r="143" spans="1:15" x14ac:dyDescent="0.25">
      <c r="A143" s="15" t="s">
        <v>166</v>
      </c>
      <c r="B143" s="16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 t="s">
        <v>166</v>
      </c>
    </row>
    <row r="144" spans="1:15" x14ac:dyDescent="0.25">
      <c r="A144" s="3" t="s">
        <v>167</v>
      </c>
      <c r="B144" s="4">
        <f>SUM(C144:N144)</f>
        <v>6</v>
      </c>
      <c r="C144" s="5">
        <v>0</v>
      </c>
      <c r="D144" s="6">
        <v>0</v>
      </c>
      <c r="E144" s="7">
        <v>0</v>
      </c>
      <c r="F144" s="8">
        <v>0</v>
      </c>
      <c r="G144" s="9">
        <v>1</v>
      </c>
      <c r="H144" s="10">
        <v>4</v>
      </c>
      <c r="I144" s="11">
        <v>0</v>
      </c>
      <c r="J144" s="12">
        <v>1</v>
      </c>
      <c r="K144" s="10">
        <v>0</v>
      </c>
      <c r="L144" s="13">
        <v>0</v>
      </c>
      <c r="M144" s="14">
        <v>0</v>
      </c>
      <c r="N144" s="7">
        <v>0</v>
      </c>
      <c r="O144" s="3" t="s">
        <v>167</v>
      </c>
    </row>
    <row r="145" spans="1:15" x14ac:dyDescent="0.25">
      <c r="A145" s="2" t="s">
        <v>168</v>
      </c>
      <c r="B145" s="18">
        <f>SUM(C145:N145)</f>
        <v>9</v>
      </c>
      <c r="C145" s="17">
        <v>0</v>
      </c>
      <c r="D145" s="19">
        <v>0</v>
      </c>
      <c r="E145" s="20">
        <v>0</v>
      </c>
      <c r="F145" s="21">
        <v>0</v>
      </c>
      <c r="G145" s="22">
        <v>0</v>
      </c>
      <c r="H145" s="23">
        <v>0.75</v>
      </c>
      <c r="I145" s="24">
        <v>2.5</v>
      </c>
      <c r="J145" s="25">
        <v>5.25</v>
      </c>
      <c r="K145" s="23">
        <v>0.5</v>
      </c>
      <c r="L145" s="26">
        <v>0</v>
      </c>
      <c r="M145" s="27">
        <v>0</v>
      </c>
      <c r="N145" s="20">
        <v>0</v>
      </c>
      <c r="O145" s="2" t="s">
        <v>168</v>
      </c>
    </row>
    <row r="146" spans="1:15" x14ac:dyDescent="0.25">
      <c r="A146" s="2" t="s">
        <v>169</v>
      </c>
      <c r="B146" s="18">
        <v>15</v>
      </c>
      <c r="C146" s="17">
        <v>0</v>
      </c>
      <c r="D146" s="19">
        <v>0</v>
      </c>
      <c r="E146" s="20">
        <v>0</v>
      </c>
      <c r="F146" s="21">
        <v>0</v>
      </c>
      <c r="G146" s="22">
        <v>1</v>
      </c>
      <c r="H146" s="23">
        <v>4</v>
      </c>
      <c r="I146" s="24">
        <v>4</v>
      </c>
      <c r="J146" s="25">
        <v>10</v>
      </c>
      <c r="K146" s="23">
        <v>2</v>
      </c>
      <c r="L146" s="26">
        <v>0</v>
      </c>
      <c r="M146" s="27">
        <v>0</v>
      </c>
      <c r="N146" s="20">
        <v>0</v>
      </c>
      <c r="O146" s="2" t="s">
        <v>169</v>
      </c>
    </row>
    <row r="147" spans="1:15" x14ac:dyDescent="0.25">
      <c r="A147" s="2" t="s">
        <v>86</v>
      </c>
      <c r="B147" s="18">
        <v>2003</v>
      </c>
      <c r="C147" s="17"/>
      <c r="D147" s="19"/>
      <c r="E147" s="20"/>
      <c r="F147" s="21"/>
      <c r="G147" s="22">
        <v>2005</v>
      </c>
      <c r="H147" s="23">
        <v>2005</v>
      </c>
      <c r="I147" s="24">
        <v>2001</v>
      </c>
      <c r="J147" s="25">
        <v>2003</v>
      </c>
      <c r="K147" s="23">
        <v>2003</v>
      </c>
      <c r="L147" s="26"/>
      <c r="M147" s="27"/>
      <c r="N147" s="20"/>
      <c r="O147" s="2" t="s">
        <v>86</v>
      </c>
    </row>
    <row r="148" spans="1:15" x14ac:dyDescent="0.25">
      <c r="A148" s="2" t="s">
        <v>170</v>
      </c>
      <c r="B148" s="18">
        <v>5</v>
      </c>
      <c r="C148" s="17">
        <v>0</v>
      </c>
      <c r="D148" s="19">
        <v>0</v>
      </c>
      <c r="E148" s="20">
        <v>0</v>
      </c>
      <c r="F148" s="21">
        <v>0</v>
      </c>
      <c r="G148" s="22">
        <v>0</v>
      </c>
      <c r="H148" s="23">
        <v>0</v>
      </c>
      <c r="I148" s="24">
        <v>0</v>
      </c>
      <c r="J148" s="25">
        <v>1</v>
      </c>
      <c r="K148" s="23">
        <v>0</v>
      </c>
      <c r="L148" s="26">
        <v>0</v>
      </c>
      <c r="M148" s="27">
        <v>0</v>
      </c>
      <c r="N148" s="20">
        <v>0</v>
      </c>
      <c r="O148" s="2" t="s">
        <v>170</v>
      </c>
    </row>
    <row r="149" spans="1:15" x14ac:dyDescent="0.25">
      <c r="A149" s="128" t="s">
        <v>86</v>
      </c>
      <c r="B149" s="89">
        <v>2002</v>
      </c>
      <c r="C149" s="90"/>
      <c r="D149" s="91"/>
      <c r="E149" s="92"/>
      <c r="F149" s="93"/>
      <c r="G149" s="94">
        <v>2004</v>
      </c>
      <c r="H149" s="95">
        <v>2003</v>
      </c>
      <c r="I149" s="96">
        <v>2005</v>
      </c>
      <c r="J149" s="97">
        <v>2005</v>
      </c>
      <c r="K149" s="95">
        <v>2004</v>
      </c>
      <c r="L149" s="98"/>
      <c r="M149" s="99"/>
      <c r="N149" s="92"/>
      <c r="O149" s="128" t="s">
        <v>86</v>
      </c>
    </row>
    <row r="150" spans="1:15" x14ac:dyDescent="0.25">
      <c r="A150" s="2" t="s">
        <v>171</v>
      </c>
      <c r="B150" s="102">
        <v>38499</v>
      </c>
      <c r="C150" s="17"/>
      <c r="D150" s="19"/>
      <c r="E150" s="20"/>
      <c r="F150" s="21"/>
      <c r="G150" s="22"/>
      <c r="H150" s="23"/>
      <c r="I150" s="24"/>
      <c r="J150" s="25"/>
      <c r="K150" s="23"/>
      <c r="L150" s="26"/>
      <c r="M150" s="27"/>
      <c r="N150" s="20"/>
      <c r="O150" s="2"/>
    </row>
    <row r="151" spans="1:15" x14ac:dyDescent="0.25">
      <c r="A151" s="2" t="s">
        <v>172</v>
      </c>
      <c r="B151" s="39">
        <v>38499</v>
      </c>
      <c r="C151" s="17"/>
      <c r="D151" s="19"/>
      <c r="E151" s="20"/>
      <c r="F151" s="21"/>
      <c r="G151" s="22"/>
      <c r="H151" s="23"/>
      <c r="I151" s="24"/>
      <c r="J151" s="25"/>
      <c r="K151" s="23"/>
      <c r="L151" s="26"/>
      <c r="M151" s="27"/>
      <c r="N151" s="20"/>
      <c r="O151" s="2"/>
    </row>
    <row r="152" spans="1:15" x14ac:dyDescent="0.25">
      <c r="A152" s="2" t="s">
        <v>173</v>
      </c>
      <c r="B152" s="39">
        <v>37465</v>
      </c>
      <c r="C152" s="17"/>
      <c r="D152" s="19"/>
      <c r="E152" s="20"/>
      <c r="F152" s="21"/>
      <c r="G152" s="22"/>
      <c r="H152" s="23"/>
      <c r="I152" s="24"/>
      <c r="J152" s="25"/>
      <c r="K152" s="23"/>
      <c r="L152" s="26"/>
      <c r="M152" s="27"/>
      <c r="N152" s="20"/>
      <c r="O152" s="2"/>
    </row>
    <row r="153" spans="1:15" x14ac:dyDescent="0.25">
      <c r="A153" s="2" t="s">
        <v>174</v>
      </c>
      <c r="B153" s="102">
        <v>38594</v>
      </c>
      <c r="C153" s="17"/>
      <c r="D153" s="19"/>
      <c r="E153" s="20"/>
      <c r="F153" s="21"/>
      <c r="G153" s="22"/>
      <c r="H153" s="23"/>
      <c r="I153" s="24"/>
      <c r="J153" s="25"/>
      <c r="K153" s="23"/>
      <c r="L153" s="26"/>
      <c r="M153" s="27"/>
      <c r="N153" s="20"/>
      <c r="O153" s="2"/>
    </row>
    <row r="154" spans="1:15" x14ac:dyDescent="0.25">
      <c r="A154" s="2" t="s">
        <v>175</v>
      </c>
      <c r="B154" s="39">
        <v>38207</v>
      </c>
      <c r="C154" s="17"/>
      <c r="D154" s="19"/>
      <c r="E154" s="20"/>
      <c r="F154" s="21"/>
      <c r="G154" s="22"/>
      <c r="H154" s="23"/>
      <c r="I154" s="24"/>
      <c r="J154" s="25"/>
      <c r="K154" s="23"/>
      <c r="L154" s="26"/>
      <c r="M154" s="27"/>
      <c r="N154" s="20"/>
      <c r="O154" s="2"/>
    </row>
    <row r="155" spans="1:15" ht="15.75" thickBot="1" x14ac:dyDescent="0.3">
      <c r="A155" s="103" t="s">
        <v>176</v>
      </c>
      <c r="B155" s="104">
        <v>37885</v>
      </c>
      <c r="C155" s="105"/>
      <c r="D155" s="106"/>
      <c r="E155" s="107"/>
      <c r="F155" s="108"/>
      <c r="G155" s="109"/>
      <c r="H155" s="110"/>
      <c r="I155" s="111"/>
      <c r="J155" s="112"/>
      <c r="K155" s="110"/>
      <c r="L155" s="113"/>
      <c r="M155" s="114"/>
      <c r="N155" s="107"/>
      <c r="O155" s="103"/>
    </row>
    <row r="156" spans="1:15" ht="15.75" thickTop="1" x14ac:dyDescent="0.25">
      <c r="A156" s="62" t="s">
        <v>177</v>
      </c>
      <c r="B156" s="63">
        <f>SUM(C156:N156)</f>
        <v>6</v>
      </c>
      <c r="C156" s="64">
        <v>0</v>
      </c>
      <c r="D156" s="65">
        <v>0</v>
      </c>
      <c r="E156" s="66">
        <v>0</v>
      </c>
      <c r="F156" s="67">
        <v>0</v>
      </c>
      <c r="G156" s="68">
        <v>1</v>
      </c>
      <c r="H156" s="69">
        <v>4</v>
      </c>
      <c r="I156" s="70">
        <v>0</v>
      </c>
      <c r="J156" s="71">
        <v>1</v>
      </c>
      <c r="K156" s="69">
        <v>0</v>
      </c>
      <c r="L156" s="72">
        <v>0</v>
      </c>
      <c r="M156" s="73">
        <v>0</v>
      </c>
      <c r="N156" s="66">
        <v>0</v>
      </c>
      <c r="O156" s="62" t="s">
        <v>177</v>
      </c>
    </row>
    <row r="157" spans="1:15" x14ac:dyDescent="0.25">
      <c r="A157" s="2" t="s">
        <v>168</v>
      </c>
      <c r="B157" s="18">
        <f>SUM(C157:N157)</f>
        <v>3</v>
      </c>
      <c r="C157" s="17">
        <v>0</v>
      </c>
      <c r="D157" s="19">
        <v>0</v>
      </c>
      <c r="E157" s="20">
        <v>0</v>
      </c>
      <c r="F157" s="21">
        <v>0</v>
      </c>
      <c r="G157" s="22">
        <v>0</v>
      </c>
      <c r="H157" s="23">
        <v>1</v>
      </c>
      <c r="I157" s="24">
        <v>1</v>
      </c>
      <c r="J157" s="25">
        <v>1</v>
      </c>
      <c r="K157" s="23">
        <v>0</v>
      </c>
      <c r="L157" s="26">
        <v>0</v>
      </c>
      <c r="M157" s="27">
        <v>0</v>
      </c>
      <c r="N157" s="20">
        <v>0</v>
      </c>
      <c r="O157" s="2" t="s">
        <v>168</v>
      </c>
    </row>
    <row r="158" spans="1:15" x14ac:dyDescent="0.25">
      <c r="A158" s="2" t="s">
        <v>169</v>
      </c>
      <c r="B158" s="16"/>
      <c r="C158" s="17">
        <v>0</v>
      </c>
      <c r="D158" s="19">
        <v>0</v>
      </c>
      <c r="E158" s="20">
        <v>0</v>
      </c>
      <c r="F158" s="21">
        <v>0</v>
      </c>
      <c r="G158" s="22">
        <v>4</v>
      </c>
      <c r="H158" s="23">
        <v>7</v>
      </c>
      <c r="I158" s="24">
        <v>6</v>
      </c>
      <c r="J158" s="25">
        <v>9</v>
      </c>
      <c r="K158" s="23">
        <v>3</v>
      </c>
      <c r="L158" s="26">
        <v>0</v>
      </c>
      <c r="M158" s="27">
        <v>0</v>
      </c>
      <c r="N158" s="20">
        <v>0</v>
      </c>
      <c r="O158" s="2" t="s">
        <v>169</v>
      </c>
    </row>
    <row r="159" spans="1:15" x14ac:dyDescent="0.25">
      <c r="A159" s="2" t="s">
        <v>86</v>
      </c>
      <c r="B159" s="16"/>
      <c r="C159" s="17"/>
      <c r="D159" s="19"/>
      <c r="E159" s="20"/>
      <c r="F159" s="21"/>
      <c r="G159" s="22">
        <v>1947</v>
      </c>
      <c r="H159" s="23">
        <v>1976</v>
      </c>
      <c r="I159" s="24">
        <v>1983</v>
      </c>
      <c r="J159" s="25">
        <v>1947</v>
      </c>
      <c r="K159" s="23">
        <v>1961</v>
      </c>
      <c r="L159" s="26"/>
      <c r="M159" s="27"/>
      <c r="N159" s="20"/>
      <c r="O159" s="2" t="s">
        <v>86</v>
      </c>
    </row>
    <row r="160" spans="1:15" x14ac:dyDescent="0.25">
      <c r="A160" s="2" t="s">
        <v>170</v>
      </c>
      <c r="B160" s="16"/>
      <c r="C160" s="17">
        <v>0</v>
      </c>
      <c r="D160" s="19">
        <v>0</v>
      </c>
      <c r="E160" s="20">
        <v>0</v>
      </c>
      <c r="F160" s="21">
        <v>0</v>
      </c>
      <c r="G160" s="22">
        <v>0</v>
      </c>
      <c r="H160" s="23">
        <v>0</v>
      </c>
      <c r="I160" s="24">
        <v>0</v>
      </c>
      <c r="J160" s="25">
        <v>0</v>
      </c>
      <c r="K160" s="23">
        <v>0</v>
      </c>
      <c r="L160" s="26">
        <v>0</v>
      </c>
      <c r="M160" s="27">
        <v>0</v>
      </c>
      <c r="N160" s="20">
        <v>0</v>
      </c>
      <c r="O160" s="2" t="s">
        <v>170</v>
      </c>
    </row>
    <row r="161" spans="1:15" x14ac:dyDescent="0.25">
      <c r="A161" s="128" t="s">
        <v>86</v>
      </c>
      <c r="B161" s="16"/>
      <c r="C161" s="17"/>
      <c r="D161" s="19"/>
      <c r="E161" s="20"/>
      <c r="F161" s="21"/>
      <c r="G161" s="22">
        <v>2004</v>
      </c>
      <c r="H161" s="23">
        <v>2002</v>
      </c>
      <c r="I161" s="24">
        <v>2004</v>
      </c>
      <c r="J161" s="25" t="s">
        <v>99</v>
      </c>
      <c r="K161" s="23">
        <v>2005</v>
      </c>
      <c r="L161" s="26"/>
      <c r="M161" s="27"/>
      <c r="N161" s="20"/>
      <c r="O161" s="128" t="s">
        <v>86</v>
      </c>
    </row>
    <row r="162" spans="1:15" x14ac:dyDescent="0.25">
      <c r="A162" s="15" t="s">
        <v>178</v>
      </c>
      <c r="B162" s="16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 t="s">
        <v>178</v>
      </c>
    </row>
    <row r="163" spans="1:15" x14ac:dyDescent="0.25">
      <c r="A163" s="3" t="s">
        <v>179</v>
      </c>
      <c r="B163" s="4">
        <f>SUM(C163:N163)</f>
        <v>661</v>
      </c>
      <c r="C163" s="5">
        <v>44</v>
      </c>
      <c r="D163" s="6">
        <v>73</v>
      </c>
      <c r="E163" s="7">
        <v>32</v>
      </c>
      <c r="F163" s="8">
        <v>48</v>
      </c>
      <c r="G163" s="9">
        <v>66</v>
      </c>
      <c r="H163" s="10">
        <v>37</v>
      </c>
      <c r="I163" s="11">
        <v>99</v>
      </c>
      <c r="J163" s="12">
        <v>49</v>
      </c>
      <c r="K163" s="10">
        <v>30</v>
      </c>
      <c r="L163" s="13">
        <v>70</v>
      </c>
      <c r="M163" s="14">
        <v>58</v>
      </c>
      <c r="N163" s="7">
        <v>55</v>
      </c>
      <c r="O163" s="3" t="s">
        <v>179</v>
      </c>
    </row>
    <row r="164" spans="1:15" x14ac:dyDescent="0.25">
      <c r="A164" s="2" t="s">
        <v>180</v>
      </c>
      <c r="B164" s="18">
        <f>SUM(C164:N164)</f>
        <v>869.33</v>
      </c>
      <c r="C164" s="17">
        <v>78.75</v>
      </c>
      <c r="D164" s="19">
        <v>53.65</v>
      </c>
      <c r="E164" s="20">
        <v>75.650000000000006</v>
      </c>
      <c r="F164" s="21">
        <v>71.900000000000006</v>
      </c>
      <c r="G164" s="22">
        <v>51.78</v>
      </c>
      <c r="H164" s="23">
        <v>54.48</v>
      </c>
      <c r="I164" s="226">
        <v>78.48</v>
      </c>
      <c r="J164" s="25">
        <v>108</v>
      </c>
      <c r="K164" s="23">
        <v>62.88</v>
      </c>
      <c r="L164" s="26">
        <v>57.13</v>
      </c>
      <c r="M164" s="27">
        <v>98.25</v>
      </c>
      <c r="N164" s="20">
        <v>78.38</v>
      </c>
      <c r="O164" s="2" t="s">
        <v>180</v>
      </c>
    </row>
    <row r="165" spans="1:15" x14ac:dyDescent="0.25">
      <c r="A165" s="2" t="s">
        <v>28</v>
      </c>
      <c r="B165" s="18">
        <f t="shared" ref="B165:N165" si="8">INT((B163-B164)*10000/B164)/100</f>
        <v>-23.97</v>
      </c>
      <c r="C165" s="17">
        <f t="shared" si="8"/>
        <v>-44.13</v>
      </c>
      <c r="D165" s="19">
        <f t="shared" si="8"/>
        <v>36.06</v>
      </c>
      <c r="E165" s="20">
        <f t="shared" si="8"/>
        <v>-57.7</v>
      </c>
      <c r="F165" s="21">
        <f t="shared" si="8"/>
        <v>-33.25</v>
      </c>
      <c r="G165" s="22">
        <f t="shared" si="8"/>
        <v>27.46</v>
      </c>
      <c r="H165" s="23">
        <f t="shared" si="8"/>
        <v>-32.090000000000003</v>
      </c>
      <c r="I165" s="24">
        <f t="shared" si="8"/>
        <v>26.14</v>
      </c>
      <c r="J165" s="25">
        <f t="shared" si="8"/>
        <v>-54.63</v>
      </c>
      <c r="K165" s="23">
        <f t="shared" si="8"/>
        <v>-52.3</v>
      </c>
      <c r="L165" s="26">
        <f t="shared" si="8"/>
        <v>22.52</v>
      </c>
      <c r="M165" s="27">
        <f t="shared" si="8"/>
        <v>-40.97</v>
      </c>
      <c r="N165" s="20">
        <f t="shared" si="8"/>
        <v>-29.83</v>
      </c>
      <c r="O165" s="2" t="s">
        <v>28</v>
      </c>
    </row>
    <row r="166" spans="1:15" x14ac:dyDescent="0.25">
      <c r="A166" s="2" t="s">
        <v>181</v>
      </c>
      <c r="B166" s="18">
        <v>1180</v>
      </c>
      <c r="C166" s="17">
        <v>97</v>
      </c>
      <c r="D166" s="19">
        <v>135.5</v>
      </c>
      <c r="E166" s="20">
        <v>185</v>
      </c>
      <c r="F166" s="21">
        <v>182.5</v>
      </c>
      <c r="G166" s="22">
        <v>82.5</v>
      </c>
      <c r="H166" s="23">
        <v>95</v>
      </c>
      <c r="I166" s="24">
        <v>105.5</v>
      </c>
      <c r="J166" s="25">
        <v>164.5</v>
      </c>
      <c r="K166" s="23">
        <v>144.5</v>
      </c>
      <c r="L166" s="26">
        <v>78</v>
      </c>
      <c r="M166" s="27">
        <v>175</v>
      </c>
      <c r="N166" s="20">
        <v>130.5</v>
      </c>
      <c r="O166" s="2" t="s">
        <v>181</v>
      </c>
    </row>
    <row r="167" spans="1:15" x14ac:dyDescent="0.25">
      <c r="A167" s="2" t="s">
        <v>86</v>
      </c>
      <c r="B167" s="18">
        <v>2001</v>
      </c>
      <c r="C167" s="17">
        <v>2001</v>
      </c>
      <c r="D167" s="19">
        <v>2002</v>
      </c>
      <c r="E167" s="20">
        <v>2001</v>
      </c>
      <c r="F167" s="21">
        <v>2001</v>
      </c>
      <c r="G167" s="22">
        <v>2002</v>
      </c>
      <c r="H167" s="23">
        <v>2003</v>
      </c>
      <c r="I167" s="24">
        <v>2002</v>
      </c>
      <c r="J167" s="25">
        <v>2002</v>
      </c>
      <c r="K167" s="23">
        <v>2001</v>
      </c>
      <c r="L167" s="26">
        <v>2001</v>
      </c>
      <c r="M167" s="27">
        <v>2002</v>
      </c>
      <c r="N167" s="20">
        <v>2002</v>
      </c>
      <c r="O167" s="2" t="s">
        <v>86</v>
      </c>
    </row>
    <row r="168" spans="1:15" x14ac:dyDescent="0.25">
      <c r="A168" s="2" t="s">
        <v>182</v>
      </c>
      <c r="B168" s="18">
        <v>529</v>
      </c>
      <c r="C168" s="17">
        <v>44</v>
      </c>
      <c r="D168" s="19">
        <v>19</v>
      </c>
      <c r="E168" s="20">
        <v>19</v>
      </c>
      <c r="F168" s="21">
        <v>26</v>
      </c>
      <c r="G168" s="22">
        <v>34</v>
      </c>
      <c r="H168" s="23">
        <v>23.5</v>
      </c>
      <c r="I168" s="24">
        <v>55</v>
      </c>
      <c r="J168" s="25">
        <v>52</v>
      </c>
      <c r="K168" s="23">
        <v>7</v>
      </c>
      <c r="L168" s="26">
        <v>41</v>
      </c>
      <c r="M168" s="27">
        <v>30</v>
      </c>
      <c r="N168" s="20">
        <v>44</v>
      </c>
      <c r="O168" s="2" t="s">
        <v>182</v>
      </c>
    </row>
    <row r="169" spans="1:15" ht="15.75" thickBot="1" x14ac:dyDescent="0.3">
      <c r="A169" s="128" t="s">
        <v>86</v>
      </c>
      <c r="B169" s="89">
        <v>2003</v>
      </c>
      <c r="C169" s="90">
        <v>2005</v>
      </c>
      <c r="D169" s="91">
        <v>2003</v>
      </c>
      <c r="E169" s="92">
        <v>2003</v>
      </c>
      <c r="F169" s="93">
        <v>2002</v>
      </c>
      <c r="G169" s="94">
        <v>2004</v>
      </c>
      <c r="H169" s="95">
        <v>2001</v>
      </c>
      <c r="I169" s="96">
        <v>2004</v>
      </c>
      <c r="J169" s="97">
        <v>2003</v>
      </c>
      <c r="K169" s="95">
        <v>2003</v>
      </c>
      <c r="L169" s="98">
        <v>2004</v>
      </c>
      <c r="M169" s="99">
        <v>2003</v>
      </c>
      <c r="N169" s="92">
        <v>2003</v>
      </c>
      <c r="O169" s="128" t="s">
        <v>86</v>
      </c>
    </row>
    <row r="170" spans="1:15" ht="15.75" thickTop="1" x14ac:dyDescent="0.25">
      <c r="A170" s="62" t="s">
        <v>183</v>
      </c>
      <c r="B170" s="63">
        <f>SUM(C170:N170)</f>
        <v>734</v>
      </c>
      <c r="C170" s="64">
        <v>41</v>
      </c>
      <c r="D170" s="65">
        <v>46</v>
      </c>
      <c r="E170" s="66">
        <v>31</v>
      </c>
      <c r="F170" s="67">
        <v>47</v>
      </c>
      <c r="G170" s="68">
        <v>84</v>
      </c>
      <c r="H170" s="69">
        <v>30</v>
      </c>
      <c r="I170" s="70">
        <v>134</v>
      </c>
      <c r="J170" s="71">
        <v>61</v>
      </c>
      <c r="K170" s="69">
        <v>35</v>
      </c>
      <c r="L170" s="72">
        <v>99</v>
      </c>
      <c r="M170" s="73">
        <v>61</v>
      </c>
      <c r="N170" s="66">
        <v>65</v>
      </c>
      <c r="O170" s="62" t="s">
        <v>183</v>
      </c>
    </row>
    <row r="171" spans="1:15" x14ac:dyDescent="0.25">
      <c r="A171" s="2" t="s">
        <v>184</v>
      </c>
      <c r="B171" s="18">
        <v>748</v>
      </c>
      <c r="C171" s="17">
        <v>60</v>
      </c>
      <c r="D171" s="19">
        <v>49.4</v>
      </c>
      <c r="E171" s="20">
        <v>49.1</v>
      </c>
      <c r="F171" s="21">
        <v>50.6</v>
      </c>
      <c r="G171" s="22">
        <v>55.2</v>
      </c>
      <c r="H171" s="23">
        <v>64.5</v>
      </c>
      <c r="I171" s="24">
        <v>55.1</v>
      </c>
      <c r="J171" s="25">
        <v>66.900000000000006</v>
      </c>
      <c r="K171" s="23">
        <v>75</v>
      </c>
      <c r="L171" s="26">
        <v>71.3</v>
      </c>
      <c r="M171" s="27">
        <v>77.2</v>
      </c>
      <c r="N171" s="20">
        <v>73.7</v>
      </c>
      <c r="O171" s="2" t="s">
        <v>184</v>
      </c>
    </row>
    <row r="172" spans="1:15" x14ac:dyDescent="0.25">
      <c r="A172" s="2" t="s">
        <v>28</v>
      </c>
      <c r="B172" s="18">
        <f t="shared" ref="B172:N172" si="9">INT((B170-B171)*10000/B171)/100</f>
        <v>-1.88</v>
      </c>
      <c r="C172" s="17">
        <f t="shared" si="9"/>
        <v>-31.67</v>
      </c>
      <c r="D172" s="19">
        <f t="shared" si="9"/>
        <v>-6.89</v>
      </c>
      <c r="E172" s="20">
        <f t="shared" si="9"/>
        <v>-36.869999999999997</v>
      </c>
      <c r="F172" s="21">
        <f t="shared" si="9"/>
        <v>-7.12</v>
      </c>
      <c r="G172" s="22">
        <f t="shared" si="9"/>
        <v>52.17</v>
      </c>
      <c r="H172" s="23">
        <f t="shared" si="9"/>
        <v>-53.49</v>
      </c>
      <c r="I172" s="24">
        <f t="shared" si="9"/>
        <v>143.19</v>
      </c>
      <c r="J172" s="25">
        <f t="shared" si="9"/>
        <v>-8.82</v>
      </c>
      <c r="K172" s="23">
        <f t="shared" si="9"/>
        <v>-53.34</v>
      </c>
      <c r="L172" s="26">
        <f t="shared" si="9"/>
        <v>38.840000000000003</v>
      </c>
      <c r="M172" s="27">
        <f t="shared" si="9"/>
        <v>-20.99</v>
      </c>
      <c r="N172" s="20">
        <f t="shared" si="9"/>
        <v>-11.81</v>
      </c>
      <c r="O172" s="2" t="s">
        <v>28</v>
      </c>
    </row>
    <row r="173" spans="1:15" x14ac:dyDescent="0.25">
      <c r="A173" s="2" t="s">
        <v>181</v>
      </c>
      <c r="B173" s="16"/>
      <c r="C173" s="17">
        <v>145</v>
      </c>
      <c r="D173" s="19">
        <v>132</v>
      </c>
      <c r="E173" s="20">
        <v>169</v>
      </c>
      <c r="F173" s="21">
        <v>148</v>
      </c>
      <c r="G173" s="22">
        <v>114</v>
      </c>
      <c r="H173" s="23">
        <v>150</v>
      </c>
      <c r="I173" s="24">
        <v>134</v>
      </c>
      <c r="J173" s="25">
        <v>174</v>
      </c>
      <c r="K173" s="23">
        <v>171</v>
      </c>
      <c r="L173" s="26">
        <v>216</v>
      </c>
      <c r="M173" s="27">
        <v>169</v>
      </c>
      <c r="N173" s="20">
        <v>204</v>
      </c>
      <c r="O173" s="2" t="s">
        <v>181</v>
      </c>
    </row>
    <row r="174" spans="1:15" x14ac:dyDescent="0.25">
      <c r="A174" s="2" t="s">
        <v>86</v>
      </c>
      <c r="B174" s="16"/>
      <c r="C174" s="17">
        <v>1995</v>
      </c>
      <c r="D174" s="19">
        <v>1957</v>
      </c>
      <c r="E174" s="20">
        <v>2001</v>
      </c>
      <c r="F174" s="21">
        <v>2000</v>
      </c>
      <c r="G174" s="22">
        <v>1945</v>
      </c>
      <c r="H174" s="23">
        <v>2003</v>
      </c>
      <c r="I174" s="24">
        <v>2005</v>
      </c>
      <c r="J174" s="25">
        <v>1945</v>
      </c>
      <c r="K174" s="23">
        <v>1958</v>
      </c>
      <c r="L174" s="26">
        <v>2000</v>
      </c>
      <c r="M174" s="27">
        <v>200</v>
      </c>
      <c r="N174" s="20">
        <v>1965</v>
      </c>
      <c r="O174" s="2" t="s">
        <v>86</v>
      </c>
    </row>
    <row r="175" spans="1:15" x14ac:dyDescent="0.25">
      <c r="A175" s="2" t="s">
        <v>182</v>
      </c>
      <c r="B175" s="16"/>
      <c r="C175" s="17">
        <v>3</v>
      </c>
      <c r="D175" s="19">
        <v>2</v>
      </c>
      <c r="E175" s="20">
        <v>3</v>
      </c>
      <c r="F175" s="21">
        <v>11</v>
      </c>
      <c r="G175" s="22">
        <v>9</v>
      </c>
      <c r="H175" s="23">
        <v>3</v>
      </c>
      <c r="I175" s="24">
        <v>12</v>
      </c>
      <c r="J175" s="25">
        <v>9</v>
      </c>
      <c r="K175" s="23">
        <v>2</v>
      </c>
      <c r="L175" s="26">
        <v>5</v>
      </c>
      <c r="M175" s="27">
        <v>8</v>
      </c>
      <c r="N175" s="20">
        <v>9</v>
      </c>
      <c r="O175" s="2" t="s">
        <v>182</v>
      </c>
    </row>
    <row r="176" spans="1:15" x14ac:dyDescent="0.25">
      <c r="A176" s="128" t="s">
        <v>86</v>
      </c>
      <c r="B176" s="16"/>
      <c r="C176" s="17">
        <v>1997</v>
      </c>
      <c r="D176" s="19">
        <v>1959</v>
      </c>
      <c r="E176" s="20">
        <v>1953</v>
      </c>
      <c r="F176" s="21">
        <v>1984</v>
      </c>
      <c r="G176" s="22">
        <v>1989</v>
      </c>
      <c r="H176" s="23">
        <v>1976</v>
      </c>
      <c r="I176" s="24">
        <v>1982</v>
      </c>
      <c r="J176" s="25">
        <v>1991</v>
      </c>
      <c r="K176" s="23">
        <v>1959</v>
      </c>
      <c r="L176" s="26">
        <v>1969</v>
      </c>
      <c r="M176" s="27">
        <v>1955</v>
      </c>
      <c r="N176" s="20">
        <v>1971</v>
      </c>
      <c r="O176" s="128" t="s">
        <v>86</v>
      </c>
    </row>
    <row r="177" spans="1:15" x14ac:dyDescent="0.25">
      <c r="A177" s="15" t="s">
        <v>185</v>
      </c>
      <c r="B177" s="16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 t="s">
        <v>185</v>
      </c>
    </row>
    <row r="178" spans="1:15" x14ac:dyDescent="0.25">
      <c r="A178" s="3" t="s">
        <v>186</v>
      </c>
      <c r="B178" s="4">
        <f>SUM(C178:N178)</f>
        <v>1783</v>
      </c>
      <c r="C178" s="5">
        <v>95</v>
      </c>
      <c r="D178" s="6">
        <v>85</v>
      </c>
      <c r="E178" s="7">
        <v>95</v>
      </c>
      <c r="F178" s="8">
        <v>169</v>
      </c>
      <c r="G178" s="9">
        <v>212</v>
      </c>
      <c r="H178" s="10">
        <v>255</v>
      </c>
      <c r="I178" s="11">
        <v>184</v>
      </c>
      <c r="J178" s="12">
        <v>240</v>
      </c>
      <c r="K178" s="10">
        <v>161</v>
      </c>
      <c r="L178" s="13">
        <v>125</v>
      </c>
      <c r="M178" s="14">
        <v>95</v>
      </c>
      <c r="N178" s="7">
        <v>67</v>
      </c>
      <c r="O178" s="3" t="s">
        <v>186</v>
      </c>
    </row>
    <row r="179" spans="1:15" x14ac:dyDescent="0.25">
      <c r="A179" s="2" t="s">
        <v>187</v>
      </c>
      <c r="B179" s="18">
        <v>1626</v>
      </c>
      <c r="C179" s="17">
        <v>49</v>
      </c>
      <c r="D179" s="19">
        <v>80</v>
      </c>
      <c r="E179" s="20">
        <v>115</v>
      </c>
      <c r="F179" s="21">
        <v>162</v>
      </c>
      <c r="G179" s="22">
        <v>199</v>
      </c>
      <c r="H179" s="23">
        <v>206</v>
      </c>
      <c r="I179" s="24">
        <v>213</v>
      </c>
      <c r="J179" s="25">
        <v>213</v>
      </c>
      <c r="K179" s="23">
        <v>151</v>
      </c>
      <c r="L179" s="26">
        <v>116</v>
      </c>
      <c r="M179" s="27">
        <v>74</v>
      </c>
      <c r="N179" s="20">
        <v>48</v>
      </c>
      <c r="O179" s="2" t="s">
        <v>187</v>
      </c>
    </row>
    <row r="180" spans="1:15" x14ac:dyDescent="0.25">
      <c r="A180" s="2" t="s">
        <v>28</v>
      </c>
      <c r="B180" s="18">
        <f>INT((B178-B179)*10000/B179)/100</f>
        <v>9.65</v>
      </c>
      <c r="C180" s="17">
        <f t="shared" ref="C180:N180" si="10">INT((C178-C179)*10000/C179)/100</f>
        <v>93.87</v>
      </c>
      <c r="D180" s="19">
        <f t="shared" si="10"/>
        <v>6.25</v>
      </c>
      <c r="E180" s="20">
        <f t="shared" si="10"/>
        <v>-17.399999999999999</v>
      </c>
      <c r="F180" s="21">
        <f t="shared" si="10"/>
        <v>4.32</v>
      </c>
      <c r="G180" s="22">
        <f t="shared" si="10"/>
        <v>6.53</v>
      </c>
      <c r="H180" s="23">
        <f t="shared" si="10"/>
        <v>23.78</v>
      </c>
      <c r="I180" s="24">
        <f t="shared" si="10"/>
        <v>-13.62</v>
      </c>
      <c r="J180" s="25">
        <f t="shared" si="10"/>
        <v>12.67</v>
      </c>
      <c r="K180" s="23">
        <f t="shared" si="10"/>
        <v>6.62</v>
      </c>
      <c r="L180" s="26">
        <f t="shared" si="10"/>
        <v>7.75</v>
      </c>
      <c r="M180" s="27">
        <f t="shared" si="10"/>
        <v>28.37</v>
      </c>
      <c r="N180" s="20">
        <f t="shared" si="10"/>
        <v>39.58</v>
      </c>
      <c r="O180" s="2" t="s">
        <v>28</v>
      </c>
    </row>
    <row r="181" spans="1:15" x14ac:dyDescent="0.25">
      <c r="A181" s="2" t="s">
        <v>188</v>
      </c>
      <c r="B181" s="18">
        <v>1764</v>
      </c>
      <c r="C181" s="17">
        <v>95</v>
      </c>
      <c r="D181" s="19">
        <v>131</v>
      </c>
      <c r="E181" s="20">
        <v>183</v>
      </c>
      <c r="F181" s="21">
        <v>234</v>
      </c>
      <c r="G181" s="22">
        <v>242</v>
      </c>
      <c r="H181" s="23">
        <v>292</v>
      </c>
      <c r="I181" s="24">
        <v>310</v>
      </c>
      <c r="J181" s="25">
        <v>284</v>
      </c>
      <c r="K181" s="23">
        <v>238</v>
      </c>
      <c r="L181" s="26">
        <v>179</v>
      </c>
      <c r="M181" s="27">
        <v>95</v>
      </c>
      <c r="N181" s="20">
        <v>80</v>
      </c>
      <c r="O181" s="2" t="s">
        <v>188</v>
      </c>
    </row>
    <row r="182" spans="1:15" x14ac:dyDescent="0.25">
      <c r="A182" s="2" t="s">
        <v>86</v>
      </c>
      <c r="B182" s="18">
        <v>2005</v>
      </c>
      <c r="C182" s="17">
        <v>2005</v>
      </c>
      <c r="D182" s="19">
        <v>2003</v>
      </c>
      <c r="E182" s="20">
        <v>1972</v>
      </c>
      <c r="F182" s="21">
        <v>1990</v>
      </c>
      <c r="G182" s="22">
        <v>2001</v>
      </c>
      <c r="H182" s="23">
        <v>1976</v>
      </c>
      <c r="I182" s="24">
        <v>1990</v>
      </c>
      <c r="J182" s="25">
        <v>1976</v>
      </c>
      <c r="K182" s="23">
        <v>1997</v>
      </c>
      <c r="L182" s="26">
        <v>1965</v>
      </c>
      <c r="M182" s="27">
        <v>2005</v>
      </c>
      <c r="N182" s="20">
        <v>1972</v>
      </c>
      <c r="O182" s="2" t="s">
        <v>86</v>
      </c>
    </row>
    <row r="183" spans="1:15" x14ac:dyDescent="0.25">
      <c r="A183" s="2" t="s">
        <v>189</v>
      </c>
      <c r="B183" s="18">
        <v>1603</v>
      </c>
      <c r="C183" s="17">
        <v>32</v>
      </c>
      <c r="D183" s="19">
        <v>65</v>
      </c>
      <c r="E183" s="20">
        <v>54</v>
      </c>
      <c r="F183" s="21">
        <v>100</v>
      </c>
      <c r="G183" s="22">
        <v>164</v>
      </c>
      <c r="H183" s="23">
        <v>133</v>
      </c>
      <c r="I183" s="24">
        <v>141</v>
      </c>
      <c r="J183" s="25">
        <v>127</v>
      </c>
      <c r="K183" s="23">
        <v>81</v>
      </c>
      <c r="L183" s="26">
        <v>52</v>
      </c>
      <c r="M183" s="27">
        <v>63</v>
      </c>
      <c r="N183" s="20">
        <v>17</v>
      </c>
      <c r="O183" s="2" t="s">
        <v>189</v>
      </c>
    </row>
    <row r="184" spans="1:15" x14ac:dyDescent="0.25">
      <c r="A184" s="2" t="s">
        <v>86</v>
      </c>
      <c r="B184" s="18">
        <v>2002</v>
      </c>
      <c r="C184" s="17">
        <v>1964</v>
      </c>
      <c r="D184" s="19">
        <v>2004</v>
      </c>
      <c r="E184" s="20">
        <v>2001</v>
      </c>
      <c r="F184" s="21">
        <v>1998</v>
      </c>
      <c r="G184" s="22">
        <v>2002</v>
      </c>
      <c r="H184" s="23">
        <v>1977</v>
      </c>
      <c r="I184" s="24">
        <v>1965</v>
      </c>
      <c r="J184" s="25">
        <v>1968</v>
      </c>
      <c r="K184" s="23">
        <v>1984</v>
      </c>
      <c r="L184" s="26">
        <v>1998</v>
      </c>
      <c r="M184" s="27">
        <v>2002</v>
      </c>
      <c r="N184" s="20">
        <v>1988</v>
      </c>
      <c r="O184" s="2" t="s">
        <v>86</v>
      </c>
    </row>
    <row r="185" spans="1:15" x14ac:dyDescent="0.25">
      <c r="A185" s="15" t="s">
        <v>190</v>
      </c>
      <c r="B185" s="16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 t="s">
        <v>190</v>
      </c>
    </row>
    <row r="186" spans="1:15" x14ac:dyDescent="0.25">
      <c r="A186" s="3" t="s">
        <v>191</v>
      </c>
      <c r="B186" s="4">
        <f>SUM(C186:N186)</f>
        <v>136</v>
      </c>
      <c r="C186" s="5">
        <v>14</v>
      </c>
      <c r="D186" s="6">
        <v>12</v>
      </c>
      <c r="E186" s="7">
        <v>11</v>
      </c>
      <c r="F186" s="8">
        <v>10</v>
      </c>
      <c r="G186" s="9">
        <v>15</v>
      </c>
      <c r="H186" s="10">
        <v>5</v>
      </c>
      <c r="I186" s="11">
        <v>12</v>
      </c>
      <c r="J186" s="12">
        <v>10</v>
      </c>
      <c r="K186" s="10">
        <v>13</v>
      </c>
      <c r="L186" s="13">
        <v>12</v>
      </c>
      <c r="M186" s="14">
        <v>11</v>
      </c>
      <c r="N186" s="7">
        <v>11</v>
      </c>
      <c r="O186" s="3" t="s">
        <v>191</v>
      </c>
    </row>
    <row r="187" spans="1:15" x14ac:dyDescent="0.25">
      <c r="A187" s="2" t="s">
        <v>192</v>
      </c>
      <c r="B187" s="18">
        <f>SUM(C187:N187)</f>
        <v>148.5</v>
      </c>
      <c r="C187" s="17">
        <v>15</v>
      </c>
      <c r="D187" s="19">
        <v>11.25</v>
      </c>
      <c r="E187" s="20">
        <v>11.75</v>
      </c>
      <c r="F187" s="21">
        <v>12</v>
      </c>
      <c r="G187" s="22">
        <v>11.5</v>
      </c>
      <c r="H187" s="23">
        <v>9.75</v>
      </c>
      <c r="I187" s="24">
        <v>11.5</v>
      </c>
      <c r="J187" s="25">
        <v>12.5</v>
      </c>
      <c r="K187" s="23">
        <v>9.5</v>
      </c>
      <c r="L187" s="26">
        <v>14</v>
      </c>
      <c r="M187" s="27">
        <v>15.5</v>
      </c>
      <c r="N187" s="20">
        <v>14.25</v>
      </c>
      <c r="O187" s="2" t="s">
        <v>192</v>
      </c>
    </row>
    <row r="188" spans="1:15" x14ac:dyDescent="0.25">
      <c r="A188" s="2" t="s">
        <v>193</v>
      </c>
      <c r="B188" s="18">
        <v>174</v>
      </c>
      <c r="C188" s="17">
        <v>20</v>
      </c>
      <c r="D188" s="19">
        <v>21</v>
      </c>
      <c r="E188" s="20">
        <v>20</v>
      </c>
      <c r="F188" s="21">
        <v>21</v>
      </c>
      <c r="G188" s="22">
        <v>21</v>
      </c>
      <c r="H188" s="23">
        <v>12</v>
      </c>
      <c r="I188" s="24">
        <v>12</v>
      </c>
      <c r="J188" s="25">
        <v>16</v>
      </c>
      <c r="K188" s="23">
        <v>18</v>
      </c>
      <c r="L188" s="26">
        <v>18</v>
      </c>
      <c r="M188" s="27">
        <v>18</v>
      </c>
      <c r="N188" s="20">
        <v>19</v>
      </c>
      <c r="O188" s="2" t="s">
        <v>193</v>
      </c>
    </row>
    <row r="189" spans="1:15" x14ac:dyDescent="0.25">
      <c r="A189" s="2" t="s">
        <v>86</v>
      </c>
      <c r="B189" s="18">
        <v>2002</v>
      </c>
      <c r="C189" s="17">
        <v>2004</v>
      </c>
      <c r="D189" s="19">
        <v>2002</v>
      </c>
      <c r="E189" s="20">
        <v>2001</v>
      </c>
      <c r="F189" s="21">
        <v>2001</v>
      </c>
      <c r="G189" s="22">
        <v>2002</v>
      </c>
      <c r="H189" s="23">
        <v>2002</v>
      </c>
      <c r="I189" s="24">
        <v>2005</v>
      </c>
      <c r="J189" s="25">
        <v>2004</v>
      </c>
      <c r="K189" s="23">
        <v>2001</v>
      </c>
      <c r="L189" s="26">
        <v>2002</v>
      </c>
      <c r="M189" s="27">
        <v>2002</v>
      </c>
      <c r="N189" s="20">
        <v>2002</v>
      </c>
      <c r="O189" s="2" t="s">
        <v>86</v>
      </c>
    </row>
    <row r="190" spans="1:15" x14ac:dyDescent="0.25">
      <c r="A190" s="2" t="s">
        <v>194</v>
      </c>
      <c r="B190" s="18">
        <v>115</v>
      </c>
      <c r="C190" s="17">
        <v>11</v>
      </c>
      <c r="D190" s="19">
        <v>7</v>
      </c>
      <c r="E190" s="20">
        <v>7</v>
      </c>
      <c r="F190" s="21">
        <v>6</v>
      </c>
      <c r="G190" s="22">
        <v>4</v>
      </c>
      <c r="H190" s="23">
        <v>5</v>
      </c>
      <c r="I190" s="24">
        <v>11</v>
      </c>
      <c r="J190" s="25">
        <v>4</v>
      </c>
      <c r="K190" s="23">
        <v>2</v>
      </c>
      <c r="L190" s="26">
        <v>10</v>
      </c>
      <c r="M190" s="27">
        <v>11</v>
      </c>
      <c r="N190" s="20">
        <v>11</v>
      </c>
      <c r="O190" s="2" t="s">
        <v>194</v>
      </c>
    </row>
    <row r="191" spans="1:15" ht="15.75" thickBot="1" x14ac:dyDescent="0.3">
      <c r="A191" s="128" t="s">
        <v>86</v>
      </c>
      <c r="B191" s="89">
        <v>2003</v>
      </c>
      <c r="C191" s="90">
        <v>2001</v>
      </c>
      <c r="D191" s="91">
        <v>2003</v>
      </c>
      <c r="E191" s="92">
        <v>2003</v>
      </c>
      <c r="F191" s="93">
        <v>2002</v>
      </c>
      <c r="G191" s="94">
        <v>2001</v>
      </c>
      <c r="H191" s="95">
        <v>2005</v>
      </c>
      <c r="I191" s="96">
        <v>2003</v>
      </c>
      <c r="J191" s="97">
        <v>2003</v>
      </c>
      <c r="K191" s="95">
        <v>2003</v>
      </c>
      <c r="L191" s="98">
        <v>2003</v>
      </c>
      <c r="M191" s="99">
        <v>2005</v>
      </c>
      <c r="N191" s="92">
        <v>2005</v>
      </c>
      <c r="O191" s="128" t="s">
        <v>86</v>
      </c>
    </row>
    <row r="192" spans="1:15" ht="15.75" thickTop="1" x14ac:dyDescent="0.25">
      <c r="A192" s="62" t="s">
        <v>195</v>
      </c>
      <c r="B192" s="63">
        <f>SUM(C192:N192)</f>
        <v>124</v>
      </c>
      <c r="C192" s="64">
        <v>11</v>
      </c>
      <c r="D192" s="65">
        <v>9</v>
      </c>
      <c r="E192" s="66">
        <v>7</v>
      </c>
      <c r="F192" s="67">
        <v>11</v>
      </c>
      <c r="G192" s="68">
        <v>14</v>
      </c>
      <c r="H192" s="69">
        <v>6</v>
      </c>
      <c r="I192" s="70">
        <v>9</v>
      </c>
      <c r="J192" s="71">
        <v>11</v>
      </c>
      <c r="K192" s="69">
        <v>10</v>
      </c>
      <c r="L192" s="72">
        <v>13</v>
      </c>
      <c r="M192" s="73">
        <v>13</v>
      </c>
      <c r="N192" s="66">
        <v>10</v>
      </c>
      <c r="O192" s="62" t="s">
        <v>195</v>
      </c>
    </row>
    <row r="193" spans="1:15" x14ac:dyDescent="0.25">
      <c r="A193" s="2" t="s">
        <v>192</v>
      </c>
      <c r="B193" s="18">
        <f>SUM(C193:N193)</f>
        <v>126</v>
      </c>
      <c r="C193" s="17">
        <v>11</v>
      </c>
      <c r="D193" s="19">
        <v>10</v>
      </c>
      <c r="E193" s="20">
        <v>10</v>
      </c>
      <c r="F193" s="21">
        <v>11</v>
      </c>
      <c r="G193" s="22">
        <v>10</v>
      </c>
      <c r="H193" s="23">
        <v>10</v>
      </c>
      <c r="I193" s="24">
        <v>9</v>
      </c>
      <c r="J193" s="25">
        <v>10</v>
      </c>
      <c r="K193" s="23">
        <v>11</v>
      </c>
      <c r="L193" s="26">
        <v>10</v>
      </c>
      <c r="M193" s="27">
        <v>12</v>
      </c>
      <c r="N193" s="20">
        <v>12</v>
      </c>
      <c r="O193" s="2" t="s">
        <v>192</v>
      </c>
    </row>
    <row r="194" spans="1:15" x14ac:dyDescent="0.25">
      <c r="A194" s="2" t="s">
        <v>193</v>
      </c>
      <c r="B194" s="16"/>
      <c r="C194" s="17">
        <v>24</v>
      </c>
      <c r="D194" s="19">
        <v>21</v>
      </c>
      <c r="E194" s="20">
        <v>23</v>
      </c>
      <c r="F194" s="21">
        <v>21</v>
      </c>
      <c r="G194" s="22">
        <v>19</v>
      </c>
      <c r="H194" s="23">
        <v>21</v>
      </c>
      <c r="I194" s="24">
        <v>21</v>
      </c>
      <c r="J194" s="25">
        <v>21</v>
      </c>
      <c r="K194" s="23">
        <v>22</v>
      </c>
      <c r="L194" s="26">
        <v>24</v>
      </c>
      <c r="M194" s="27">
        <v>23</v>
      </c>
      <c r="N194" s="20">
        <v>21</v>
      </c>
      <c r="O194" s="2" t="s">
        <v>193</v>
      </c>
    </row>
    <row r="195" spans="1:15" x14ac:dyDescent="0.25">
      <c r="A195" s="2" t="s">
        <v>86</v>
      </c>
      <c r="B195" s="16"/>
      <c r="C195" s="17">
        <v>1948</v>
      </c>
      <c r="D195" s="19">
        <v>1995</v>
      </c>
      <c r="E195" s="20">
        <v>1979</v>
      </c>
      <c r="F195" s="21">
        <v>2001</v>
      </c>
      <c r="G195" s="22" t="s">
        <v>99</v>
      </c>
      <c r="H195" s="23">
        <v>1991</v>
      </c>
      <c r="I195" s="24">
        <v>1988</v>
      </c>
      <c r="J195" s="25">
        <v>1956</v>
      </c>
      <c r="K195" s="23">
        <v>1950</v>
      </c>
      <c r="L195" s="26">
        <v>1981</v>
      </c>
      <c r="M195" s="27">
        <v>2000</v>
      </c>
      <c r="N195" s="20" t="s">
        <v>99</v>
      </c>
      <c r="O195" s="2" t="s">
        <v>86</v>
      </c>
    </row>
    <row r="196" spans="1:15" x14ac:dyDescent="0.25">
      <c r="A196" s="2" t="s">
        <v>194</v>
      </c>
      <c r="B196" s="16"/>
      <c r="C196" s="17">
        <v>1</v>
      </c>
      <c r="D196" s="19">
        <v>1</v>
      </c>
      <c r="E196" s="20">
        <v>1</v>
      </c>
      <c r="F196" s="21">
        <v>3</v>
      </c>
      <c r="G196" s="22">
        <v>2</v>
      </c>
      <c r="H196" s="23">
        <v>1</v>
      </c>
      <c r="I196" s="24">
        <v>3</v>
      </c>
      <c r="J196" s="25">
        <v>2</v>
      </c>
      <c r="K196" s="23">
        <v>1</v>
      </c>
      <c r="L196" s="26">
        <v>2</v>
      </c>
      <c r="M196" s="27">
        <v>4</v>
      </c>
      <c r="N196" s="20">
        <v>2</v>
      </c>
      <c r="O196" s="2" t="s">
        <v>194</v>
      </c>
    </row>
    <row r="197" spans="1:15" x14ac:dyDescent="0.25">
      <c r="A197" s="128" t="s">
        <v>86</v>
      </c>
      <c r="B197" s="16"/>
      <c r="C197" s="17">
        <v>1997</v>
      </c>
      <c r="D197" s="19">
        <v>1959</v>
      </c>
      <c r="E197" s="20">
        <v>1953</v>
      </c>
      <c r="F197" s="21" t="s">
        <v>99</v>
      </c>
      <c r="G197" s="22">
        <v>1989</v>
      </c>
      <c r="H197" s="23">
        <v>1976</v>
      </c>
      <c r="I197" s="24" t="s">
        <v>99</v>
      </c>
      <c r="J197" s="25">
        <v>1995</v>
      </c>
      <c r="K197" s="23">
        <v>1959</v>
      </c>
      <c r="L197" s="26">
        <v>1969</v>
      </c>
      <c r="M197" s="27" t="s">
        <v>99</v>
      </c>
      <c r="N197" s="20">
        <v>1971</v>
      </c>
      <c r="O197" s="128" t="s">
        <v>86</v>
      </c>
    </row>
    <row r="198" spans="1:15" x14ac:dyDescent="0.25">
      <c r="A198" s="15" t="s">
        <v>196</v>
      </c>
      <c r="B198" s="16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 t="s">
        <v>196</v>
      </c>
    </row>
    <row r="199" spans="1:15" x14ac:dyDescent="0.25">
      <c r="A199" s="3" t="s">
        <v>197</v>
      </c>
      <c r="B199" s="18">
        <v>39</v>
      </c>
      <c r="C199" s="5">
        <v>18</v>
      </c>
      <c r="D199" s="6">
        <v>22</v>
      </c>
      <c r="E199" s="7">
        <v>8</v>
      </c>
      <c r="F199" s="8">
        <v>13</v>
      </c>
      <c r="G199" s="9">
        <v>21</v>
      </c>
      <c r="H199" s="10">
        <v>17</v>
      </c>
      <c r="I199" s="11">
        <v>39</v>
      </c>
      <c r="J199" s="12">
        <v>11</v>
      </c>
      <c r="K199" s="10">
        <v>5</v>
      </c>
      <c r="L199" s="13">
        <v>21</v>
      </c>
      <c r="M199" s="14">
        <v>13</v>
      </c>
      <c r="N199" s="7">
        <v>15</v>
      </c>
      <c r="O199" s="3" t="s">
        <v>197</v>
      </c>
    </row>
    <row r="200" spans="1:15" x14ac:dyDescent="0.25">
      <c r="A200" s="36" t="s">
        <v>89</v>
      </c>
      <c r="B200" s="39">
        <v>38537</v>
      </c>
      <c r="C200" s="40">
        <v>38370</v>
      </c>
      <c r="D200" s="41">
        <v>38394</v>
      </c>
      <c r="E200" s="42">
        <v>38441</v>
      </c>
      <c r="F200" s="43">
        <v>38455</v>
      </c>
      <c r="G200" s="44">
        <v>38501</v>
      </c>
      <c r="H200" s="45">
        <v>38531</v>
      </c>
      <c r="I200" s="46">
        <v>38537</v>
      </c>
      <c r="J200" s="47">
        <v>38589</v>
      </c>
      <c r="K200" s="45">
        <v>38611</v>
      </c>
      <c r="L200" s="48">
        <v>38656</v>
      </c>
      <c r="M200" s="49">
        <v>38682</v>
      </c>
      <c r="N200" s="42">
        <v>38694</v>
      </c>
      <c r="O200" s="36" t="s">
        <v>89</v>
      </c>
    </row>
    <row r="201" spans="1:15" x14ac:dyDescent="0.25">
      <c r="A201" s="2" t="s">
        <v>198</v>
      </c>
      <c r="B201" s="18">
        <v>65</v>
      </c>
      <c r="C201" s="17">
        <v>25</v>
      </c>
      <c r="D201" s="19">
        <v>22</v>
      </c>
      <c r="E201" s="20">
        <v>20</v>
      </c>
      <c r="F201" s="21">
        <v>63.5</v>
      </c>
      <c r="G201" s="22">
        <v>21</v>
      </c>
      <c r="H201" s="23">
        <v>32</v>
      </c>
      <c r="I201" s="24">
        <v>48</v>
      </c>
      <c r="J201" s="25">
        <v>65</v>
      </c>
      <c r="K201" s="23">
        <v>32</v>
      </c>
      <c r="L201" s="26">
        <v>21</v>
      </c>
      <c r="M201" s="27">
        <v>31.5</v>
      </c>
      <c r="N201" s="20">
        <v>20</v>
      </c>
      <c r="O201" s="2" t="s">
        <v>198</v>
      </c>
    </row>
    <row r="202" spans="1:15" ht="15.75" thickBot="1" x14ac:dyDescent="0.3">
      <c r="A202" s="128" t="s">
        <v>89</v>
      </c>
      <c r="B202" s="153">
        <v>37494</v>
      </c>
      <c r="C202" s="90" t="s">
        <v>200</v>
      </c>
      <c r="D202" s="183">
        <v>38394</v>
      </c>
      <c r="E202" s="92" t="s">
        <v>201</v>
      </c>
      <c r="F202" s="93" t="s">
        <v>202</v>
      </c>
      <c r="G202" s="186">
        <v>38493</v>
      </c>
      <c r="H202" s="95" t="s">
        <v>203</v>
      </c>
      <c r="I202" s="96" t="s">
        <v>387</v>
      </c>
      <c r="J202" s="189">
        <v>37494</v>
      </c>
      <c r="K202" s="95" t="s">
        <v>204</v>
      </c>
      <c r="L202" s="190">
        <v>38656</v>
      </c>
      <c r="M202" s="99" t="s">
        <v>111</v>
      </c>
      <c r="N202" s="92" t="s">
        <v>205</v>
      </c>
      <c r="O202" s="128" t="s">
        <v>89</v>
      </c>
    </row>
    <row r="203" spans="1:15" ht="15.75" thickTop="1" x14ac:dyDescent="0.25">
      <c r="A203" s="62" t="s">
        <v>206</v>
      </c>
      <c r="B203" s="227">
        <v>34.4</v>
      </c>
      <c r="C203" s="64">
        <v>11.2</v>
      </c>
      <c r="D203" s="65">
        <v>12.4</v>
      </c>
      <c r="E203" s="66">
        <v>14.2</v>
      </c>
      <c r="F203" s="67">
        <v>11</v>
      </c>
      <c r="G203" s="68">
        <v>22</v>
      </c>
      <c r="H203" s="69">
        <v>10.199999999999999</v>
      </c>
      <c r="I203" s="70">
        <v>49</v>
      </c>
      <c r="J203" s="71">
        <v>14.8</v>
      </c>
      <c r="K203" s="69">
        <v>11</v>
      </c>
      <c r="L203" s="72">
        <v>19.8</v>
      </c>
      <c r="M203" s="73">
        <v>9.8000000000000007</v>
      </c>
      <c r="N203" s="66">
        <v>13.2</v>
      </c>
      <c r="O203" s="62" t="s">
        <v>206</v>
      </c>
    </row>
    <row r="204" spans="1:15" x14ac:dyDescent="0.25">
      <c r="A204" s="155" t="s">
        <v>89</v>
      </c>
      <c r="B204" s="228">
        <v>37862</v>
      </c>
      <c r="C204" s="157">
        <v>38370</v>
      </c>
      <c r="D204" s="158">
        <v>38393</v>
      </c>
      <c r="E204" s="159">
        <v>38440</v>
      </c>
      <c r="F204" s="160">
        <v>38445</v>
      </c>
      <c r="G204" s="161">
        <v>38501</v>
      </c>
      <c r="H204" s="162">
        <v>38508</v>
      </c>
      <c r="I204" s="163">
        <v>38536</v>
      </c>
      <c r="J204" s="164">
        <v>38588</v>
      </c>
      <c r="K204" s="162">
        <v>38610</v>
      </c>
      <c r="L204" s="165">
        <v>38288</v>
      </c>
      <c r="M204" s="166">
        <v>38660</v>
      </c>
      <c r="N204" s="159">
        <v>38691</v>
      </c>
      <c r="O204" s="155" t="s">
        <v>89</v>
      </c>
    </row>
    <row r="205" spans="1:15" x14ac:dyDescent="0.25">
      <c r="A205" s="2" t="s">
        <v>198</v>
      </c>
      <c r="B205" s="18">
        <v>101.4</v>
      </c>
      <c r="C205" s="17">
        <v>41.1</v>
      </c>
      <c r="D205" s="19">
        <v>33.4</v>
      </c>
      <c r="E205" s="20">
        <v>31.4</v>
      </c>
      <c r="F205" s="21">
        <v>37.5</v>
      </c>
      <c r="G205" s="22">
        <v>38</v>
      </c>
      <c r="H205" s="23">
        <v>68.099999999999994</v>
      </c>
      <c r="I205" s="24">
        <v>77</v>
      </c>
      <c r="J205" s="25">
        <v>65</v>
      </c>
      <c r="K205" s="23">
        <v>101.4</v>
      </c>
      <c r="L205" s="26">
        <v>53.3</v>
      </c>
      <c r="M205" s="27">
        <v>37.4</v>
      </c>
      <c r="N205" s="20">
        <v>37.6</v>
      </c>
      <c r="O205" s="2" t="s">
        <v>198</v>
      </c>
    </row>
    <row r="206" spans="1:15" x14ac:dyDescent="0.25">
      <c r="A206" s="2" t="s">
        <v>89</v>
      </c>
      <c r="B206" s="39">
        <v>34587</v>
      </c>
      <c r="C206" s="74">
        <v>9135</v>
      </c>
      <c r="D206" s="75">
        <v>37299</v>
      </c>
      <c r="E206" s="76">
        <v>32574</v>
      </c>
      <c r="F206" s="77">
        <v>28582</v>
      </c>
      <c r="G206" s="78">
        <v>34098</v>
      </c>
      <c r="H206" s="79">
        <v>19540</v>
      </c>
      <c r="I206" s="80">
        <v>10049</v>
      </c>
      <c r="J206" s="81">
        <v>37494</v>
      </c>
      <c r="K206" s="79">
        <v>34587</v>
      </c>
      <c r="L206" s="82">
        <v>11973</v>
      </c>
      <c r="M206" s="83">
        <v>23334</v>
      </c>
      <c r="N206" s="76">
        <v>29207</v>
      </c>
      <c r="O206" s="2"/>
    </row>
    <row r="207" spans="1:15" x14ac:dyDescent="0.25">
      <c r="A207" s="15" t="s">
        <v>207</v>
      </c>
      <c r="B207" s="16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 t="s">
        <v>207</v>
      </c>
    </row>
    <row r="208" spans="1:15" x14ac:dyDescent="0.25">
      <c r="A208" s="3" t="s">
        <v>208</v>
      </c>
      <c r="B208" s="4">
        <f>SUM(C208:N208)</f>
        <v>22</v>
      </c>
      <c r="C208" s="5">
        <v>4</v>
      </c>
      <c r="D208" s="6">
        <v>7</v>
      </c>
      <c r="E208" s="7">
        <v>6</v>
      </c>
      <c r="F208" s="8">
        <v>0</v>
      </c>
      <c r="G208" s="9">
        <v>0</v>
      </c>
      <c r="H208" s="10">
        <v>0</v>
      </c>
      <c r="I208" s="11">
        <v>0</v>
      </c>
      <c r="J208" s="12">
        <v>0</v>
      </c>
      <c r="K208" s="10">
        <v>0</v>
      </c>
      <c r="L208" s="13">
        <v>0</v>
      </c>
      <c r="M208" s="14">
        <v>1</v>
      </c>
      <c r="N208" s="7">
        <v>4</v>
      </c>
      <c r="O208" s="3" t="s">
        <v>208</v>
      </c>
    </row>
    <row r="209" spans="1:15" x14ac:dyDescent="0.25">
      <c r="A209" s="2" t="s">
        <v>209</v>
      </c>
      <c r="B209" s="18">
        <f>SUM(C209:N209)</f>
        <v>8.25</v>
      </c>
      <c r="C209" s="17">
        <v>2.25</v>
      </c>
      <c r="D209" s="19">
        <v>3</v>
      </c>
      <c r="E209" s="20">
        <v>1.75</v>
      </c>
      <c r="F209" s="21">
        <v>0.25</v>
      </c>
      <c r="G209" s="22">
        <v>0</v>
      </c>
      <c r="H209" s="23">
        <v>0</v>
      </c>
      <c r="I209" s="24">
        <v>0</v>
      </c>
      <c r="J209" s="25">
        <v>0</v>
      </c>
      <c r="K209" s="23">
        <v>0</v>
      </c>
      <c r="L209" s="26">
        <v>0</v>
      </c>
      <c r="M209" s="27">
        <v>0.25</v>
      </c>
      <c r="N209" s="20">
        <v>0.75</v>
      </c>
      <c r="O209" s="2" t="s">
        <v>209</v>
      </c>
    </row>
    <row r="210" spans="1:15" x14ac:dyDescent="0.25">
      <c r="A210" s="2" t="s">
        <v>210</v>
      </c>
      <c r="B210" s="18">
        <v>22</v>
      </c>
      <c r="C210" s="17">
        <v>4</v>
      </c>
      <c r="D210" s="19">
        <v>7</v>
      </c>
      <c r="E210" s="20">
        <v>6</v>
      </c>
      <c r="F210" s="21">
        <v>1</v>
      </c>
      <c r="G210" s="22">
        <v>0</v>
      </c>
      <c r="H210" s="23">
        <v>0</v>
      </c>
      <c r="I210" s="24">
        <v>0</v>
      </c>
      <c r="J210" s="25">
        <v>0</v>
      </c>
      <c r="K210" s="23">
        <v>0</v>
      </c>
      <c r="L210" s="26">
        <v>0</v>
      </c>
      <c r="M210" s="27">
        <v>1</v>
      </c>
      <c r="N210" s="20">
        <v>4</v>
      </c>
      <c r="O210" s="2" t="s">
        <v>210</v>
      </c>
    </row>
    <row r="211" spans="1:15" x14ac:dyDescent="0.25">
      <c r="A211" s="2" t="s">
        <v>86</v>
      </c>
      <c r="B211" s="18">
        <v>2005</v>
      </c>
      <c r="C211" s="17">
        <v>2005</v>
      </c>
      <c r="D211" s="19">
        <v>2005</v>
      </c>
      <c r="E211" s="20">
        <v>2005</v>
      </c>
      <c r="F211" s="21">
        <v>2003</v>
      </c>
      <c r="G211" s="22"/>
      <c r="H211" s="23"/>
      <c r="I211" s="24"/>
      <c r="J211" s="25"/>
      <c r="K211" s="23"/>
      <c r="L211" s="26"/>
      <c r="M211" s="27">
        <v>2005</v>
      </c>
      <c r="N211" s="20">
        <v>2005</v>
      </c>
      <c r="O211" s="2" t="s">
        <v>86</v>
      </c>
    </row>
    <row r="212" spans="1:15" x14ac:dyDescent="0.25">
      <c r="A212" s="2" t="s">
        <v>211</v>
      </c>
      <c r="B212" s="18">
        <v>0</v>
      </c>
      <c r="C212" s="17">
        <v>0</v>
      </c>
      <c r="D212" s="19">
        <v>0</v>
      </c>
      <c r="E212" s="20">
        <v>0</v>
      </c>
      <c r="F212" s="21">
        <v>0</v>
      </c>
      <c r="G212" s="22">
        <v>0</v>
      </c>
      <c r="H212" s="23">
        <v>0</v>
      </c>
      <c r="I212" s="24">
        <v>0</v>
      </c>
      <c r="J212" s="25">
        <v>0</v>
      </c>
      <c r="K212" s="23">
        <v>0</v>
      </c>
      <c r="L212" s="26">
        <v>0</v>
      </c>
      <c r="M212" s="27">
        <v>0</v>
      </c>
      <c r="N212" s="20">
        <v>0</v>
      </c>
      <c r="O212" s="2" t="s">
        <v>211</v>
      </c>
    </row>
    <row r="213" spans="1:15" x14ac:dyDescent="0.25">
      <c r="A213" s="2" t="s">
        <v>126</v>
      </c>
      <c r="B213" s="18">
        <v>2002</v>
      </c>
      <c r="C213" s="17">
        <v>2002</v>
      </c>
      <c r="D213" s="19">
        <v>2002</v>
      </c>
      <c r="E213" s="20">
        <v>2003</v>
      </c>
      <c r="F213" s="21">
        <v>2005</v>
      </c>
      <c r="G213" s="22"/>
      <c r="H213" s="23"/>
      <c r="I213" s="24"/>
      <c r="J213" s="25"/>
      <c r="K213" s="23"/>
      <c r="L213" s="26"/>
      <c r="M213" s="27">
        <v>2004</v>
      </c>
      <c r="N213" s="20">
        <v>2002</v>
      </c>
      <c r="O213" s="2" t="s">
        <v>126</v>
      </c>
    </row>
    <row r="214" spans="1:15" x14ac:dyDescent="0.25">
      <c r="A214" s="2" t="s">
        <v>212</v>
      </c>
      <c r="B214" s="18">
        <v>22</v>
      </c>
      <c r="C214" s="17">
        <v>5</v>
      </c>
      <c r="D214" s="19">
        <v>22</v>
      </c>
      <c r="E214" s="20">
        <v>22</v>
      </c>
      <c r="F214" s="21">
        <v>0.5</v>
      </c>
      <c r="G214" s="22">
        <v>0</v>
      </c>
      <c r="H214" s="23">
        <v>0</v>
      </c>
      <c r="I214" s="24">
        <v>0</v>
      </c>
      <c r="J214" s="25">
        <v>0</v>
      </c>
      <c r="K214" s="23">
        <v>0</v>
      </c>
      <c r="L214" s="26">
        <v>0</v>
      </c>
      <c r="M214" s="27">
        <v>0</v>
      </c>
      <c r="N214" s="20">
        <v>0</v>
      </c>
      <c r="O214" s="2" t="s">
        <v>212</v>
      </c>
    </row>
    <row r="215" spans="1:15" x14ac:dyDescent="0.25">
      <c r="A215" s="50" t="s">
        <v>89</v>
      </c>
      <c r="B215" s="51">
        <v>38407</v>
      </c>
      <c r="C215" s="52">
        <v>37987</v>
      </c>
      <c r="D215" s="53">
        <v>38407</v>
      </c>
      <c r="E215" s="54">
        <v>38413</v>
      </c>
      <c r="F215" s="55">
        <v>37721</v>
      </c>
      <c r="G215" s="56"/>
      <c r="H215" s="57"/>
      <c r="I215" s="58"/>
      <c r="J215" s="59"/>
      <c r="K215" s="57"/>
      <c r="L215" s="60"/>
      <c r="M215" s="61"/>
      <c r="N215" s="54"/>
      <c r="O215" s="50" t="s">
        <v>89</v>
      </c>
    </row>
    <row r="216" spans="1:15" x14ac:dyDescent="0.25">
      <c r="A216" s="2" t="s">
        <v>388</v>
      </c>
      <c r="B216" s="18">
        <f>SUM(C216:N216)</f>
        <v>14</v>
      </c>
      <c r="C216" s="17">
        <v>4</v>
      </c>
      <c r="D216" s="19">
        <v>4</v>
      </c>
      <c r="E216" s="20">
        <v>2</v>
      </c>
      <c r="F216" s="21">
        <v>1</v>
      </c>
      <c r="G216" s="22">
        <v>0</v>
      </c>
      <c r="H216" s="23">
        <v>0</v>
      </c>
      <c r="I216" s="24">
        <v>0</v>
      </c>
      <c r="J216" s="25">
        <v>0</v>
      </c>
      <c r="K216" s="23">
        <v>0</v>
      </c>
      <c r="L216" s="26">
        <v>0</v>
      </c>
      <c r="M216" s="27">
        <v>1</v>
      </c>
      <c r="N216" s="20">
        <v>2</v>
      </c>
      <c r="O216" s="2" t="s">
        <v>388</v>
      </c>
    </row>
    <row r="217" spans="1:15" x14ac:dyDescent="0.25">
      <c r="A217" s="15" t="s">
        <v>214</v>
      </c>
      <c r="B217" s="16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 t="s">
        <v>214</v>
      </c>
    </row>
    <row r="218" spans="1:15" x14ac:dyDescent="0.25">
      <c r="A218" s="3" t="s">
        <v>215</v>
      </c>
      <c r="B218" s="4">
        <f>SUM(C218:N218)</f>
        <v>11</v>
      </c>
      <c r="C218" s="5">
        <v>0</v>
      </c>
      <c r="D218" s="6">
        <v>0</v>
      </c>
      <c r="E218" s="7">
        <v>5</v>
      </c>
      <c r="F218" s="8">
        <v>2</v>
      </c>
      <c r="G218" s="9">
        <v>0</v>
      </c>
      <c r="H218" s="10">
        <v>0</v>
      </c>
      <c r="I218" s="11">
        <v>1</v>
      </c>
      <c r="J218" s="12">
        <v>1</v>
      </c>
      <c r="K218" s="10">
        <v>1</v>
      </c>
      <c r="L218" s="13">
        <v>1</v>
      </c>
      <c r="M218" s="14">
        <v>0</v>
      </c>
      <c r="N218" s="7">
        <v>0</v>
      </c>
      <c r="O218" s="3" t="s">
        <v>215</v>
      </c>
    </row>
    <row r="219" spans="1:15" x14ac:dyDescent="0.25">
      <c r="A219" s="2" t="s">
        <v>216</v>
      </c>
      <c r="B219" s="18">
        <f>SUM(C219:N219)</f>
        <v>15.75</v>
      </c>
      <c r="C219" s="17">
        <v>2.25</v>
      </c>
      <c r="D219" s="19">
        <v>1.25</v>
      </c>
      <c r="E219" s="20">
        <v>2.25</v>
      </c>
      <c r="F219" s="21">
        <v>0.5</v>
      </c>
      <c r="G219" s="22">
        <v>1.5</v>
      </c>
      <c r="H219" s="23">
        <v>0.75</v>
      </c>
      <c r="I219" s="24">
        <v>0.75</v>
      </c>
      <c r="J219" s="25">
        <v>0.75</v>
      </c>
      <c r="K219" s="23">
        <v>1.25</v>
      </c>
      <c r="L219" s="26">
        <v>0.5</v>
      </c>
      <c r="M219" s="27">
        <v>2.5</v>
      </c>
      <c r="N219" s="20">
        <v>1.5</v>
      </c>
      <c r="O219" s="2" t="s">
        <v>216</v>
      </c>
    </row>
    <row r="220" spans="1:15" x14ac:dyDescent="0.25">
      <c r="A220" s="2" t="s">
        <v>217</v>
      </c>
      <c r="B220" s="18">
        <v>25</v>
      </c>
      <c r="C220" s="17">
        <v>6</v>
      </c>
      <c r="D220" s="19">
        <v>3</v>
      </c>
      <c r="E220" s="20">
        <v>5</v>
      </c>
      <c r="F220" s="21">
        <v>1</v>
      </c>
      <c r="G220" s="22">
        <v>4</v>
      </c>
      <c r="H220" s="23">
        <v>1</v>
      </c>
      <c r="I220" s="24">
        <v>1</v>
      </c>
      <c r="J220" s="25">
        <v>2</v>
      </c>
      <c r="K220" s="23">
        <v>2</v>
      </c>
      <c r="L220" s="26">
        <v>2</v>
      </c>
      <c r="M220" s="27">
        <v>5</v>
      </c>
      <c r="N220" s="20">
        <v>3</v>
      </c>
      <c r="O220" s="2" t="s">
        <v>217</v>
      </c>
    </row>
    <row r="221" spans="1:15" x14ac:dyDescent="0.25">
      <c r="A221" s="2" t="s">
        <v>86</v>
      </c>
      <c r="B221" s="18">
        <v>2001</v>
      </c>
      <c r="C221" s="17">
        <v>2001</v>
      </c>
      <c r="D221" s="19">
        <v>2001</v>
      </c>
      <c r="E221" s="20">
        <v>2005</v>
      </c>
      <c r="F221" s="21">
        <v>2002</v>
      </c>
      <c r="G221" s="22">
        <v>2001</v>
      </c>
      <c r="H221" s="23">
        <v>2004</v>
      </c>
      <c r="I221" s="24">
        <v>2004</v>
      </c>
      <c r="J221" s="25">
        <v>2001</v>
      </c>
      <c r="K221" s="23">
        <v>2003</v>
      </c>
      <c r="L221" s="26">
        <v>2003</v>
      </c>
      <c r="M221" s="27">
        <v>2002</v>
      </c>
      <c r="N221" s="20">
        <v>2004</v>
      </c>
      <c r="O221" s="2" t="s">
        <v>86</v>
      </c>
    </row>
    <row r="222" spans="1:15" x14ac:dyDescent="0.25">
      <c r="A222" s="2" t="s">
        <v>218</v>
      </c>
      <c r="B222" s="18">
        <v>11</v>
      </c>
      <c r="C222" s="17">
        <v>0</v>
      </c>
      <c r="D222" s="19">
        <v>0</v>
      </c>
      <c r="E222" s="20">
        <v>0</v>
      </c>
      <c r="F222" s="21">
        <v>0</v>
      </c>
      <c r="G222" s="22">
        <v>0</v>
      </c>
      <c r="H222" s="23">
        <v>0</v>
      </c>
      <c r="I222" s="24">
        <v>0</v>
      </c>
      <c r="J222" s="25">
        <v>0</v>
      </c>
      <c r="K222" s="23">
        <v>1</v>
      </c>
      <c r="L222" s="26">
        <v>0</v>
      </c>
      <c r="M222" s="27">
        <v>0</v>
      </c>
      <c r="N222" s="20">
        <v>1</v>
      </c>
      <c r="O222" s="2" t="s">
        <v>218</v>
      </c>
    </row>
    <row r="223" spans="1:15" ht="15.75" thickBot="1" x14ac:dyDescent="0.3">
      <c r="A223" s="128" t="s">
        <v>86</v>
      </c>
      <c r="B223" s="89">
        <v>2005</v>
      </c>
      <c r="C223" s="90">
        <v>2005</v>
      </c>
      <c r="D223" s="91">
        <v>2005</v>
      </c>
      <c r="E223" s="92">
        <v>2004</v>
      </c>
      <c r="F223" s="93">
        <v>2004</v>
      </c>
      <c r="G223" s="94">
        <v>2002</v>
      </c>
      <c r="H223" s="95">
        <v>2005</v>
      </c>
      <c r="I223" s="96">
        <v>2001</v>
      </c>
      <c r="J223" s="97">
        <v>2003</v>
      </c>
      <c r="K223" s="95">
        <v>2002</v>
      </c>
      <c r="L223" s="98">
        <v>2004</v>
      </c>
      <c r="M223" s="99">
        <v>2001</v>
      </c>
      <c r="N223" s="92">
        <v>2001</v>
      </c>
      <c r="O223" s="128" t="s">
        <v>86</v>
      </c>
    </row>
    <row r="224" spans="1:15" ht="15.75" thickTop="1" x14ac:dyDescent="0.25">
      <c r="A224" s="62" t="s">
        <v>219</v>
      </c>
      <c r="B224" s="63">
        <f>SUM(C224:N224)</f>
        <v>12</v>
      </c>
      <c r="C224" s="64">
        <v>0</v>
      </c>
      <c r="D224" s="65">
        <v>0</v>
      </c>
      <c r="E224" s="66">
        <v>4</v>
      </c>
      <c r="F224" s="67">
        <v>1</v>
      </c>
      <c r="G224" s="68">
        <v>0</v>
      </c>
      <c r="H224" s="69">
        <v>0</v>
      </c>
      <c r="I224" s="70">
        <v>1</v>
      </c>
      <c r="J224" s="71">
        <v>1</v>
      </c>
      <c r="K224" s="69">
        <v>1</v>
      </c>
      <c r="L224" s="72">
        <v>1</v>
      </c>
      <c r="M224" s="73">
        <v>3</v>
      </c>
      <c r="N224" s="66">
        <v>0</v>
      </c>
      <c r="O224" s="62" t="s">
        <v>219</v>
      </c>
    </row>
    <row r="225" spans="1:15" x14ac:dyDescent="0.25">
      <c r="A225" s="2" t="s">
        <v>220</v>
      </c>
      <c r="B225" s="18">
        <f>SUM(C225:N225)</f>
        <v>58</v>
      </c>
      <c r="C225" s="17">
        <v>5</v>
      </c>
      <c r="D225" s="19">
        <v>6</v>
      </c>
      <c r="E225" s="20">
        <v>5</v>
      </c>
      <c r="F225" s="21">
        <v>4</v>
      </c>
      <c r="G225" s="22">
        <v>3</v>
      </c>
      <c r="H225" s="23">
        <v>4</v>
      </c>
      <c r="I225" s="24">
        <v>4</v>
      </c>
      <c r="J225" s="25">
        <v>4</v>
      </c>
      <c r="K225" s="23">
        <v>5</v>
      </c>
      <c r="L225" s="26">
        <v>6</v>
      </c>
      <c r="M225" s="27">
        <v>6</v>
      </c>
      <c r="N225" s="20">
        <v>6</v>
      </c>
      <c r="O225" s="2" t="s">
        <v>220</v>
      </c>
    </row>
    <row r="226" spans="1:15" x14ac:dyDescent="0.25">
      <c r="A226" s="15" t="s">
        <v>221</v>
      </c>
      <c r="B226" s="16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 t="s">
        <v>221</v>
      </c>
    </row>
    <row r="227" spans="1:15" x14ac:dyDescent="0.25">
      <c r="A227" s="3" t="s">
        <v>222</v>
      </c>
      <c r="B227" s="4">
        <v>50.8</v>
      </c>
      <c r="C227" s="5">
        <v>50.8</v>
      </c>
      <c r="D227" s="6">
        <v>47.9</v>
      </c>
      <c r="E227" s="7">
        <v>40.299999999999997</v>
      </c>
      <c r="F227" s="8">
        <v>42.12</v>
      </c>
      <c r="G227" s="229">
        <v>38.159999999999997</v>
      </c>
      <c r="H227" s="10">
        <v>39.6</v>
      </c>
      <c r="I227" s="11">
        <v>36.700000000000003</v>
      </c>
      <c r="J227" s="230">
        <v>34.6</v>
      </c>
      <c r="K227" s="10">
        <v>27.4</v>
      </c>
      <c r="L227" s="13">
        <v>45</v>
      </c>
      <c r="M227" s="14">
        <v>39.6</v>
      </c>
      <c r="N227" s="7">
        <v>42.8</v>
      </c>
      <c r="O227" s="3" t="s">
        <v>222</v>
      </c>
    </row>
    <row r="228" spans="1:15" x14ac:dyDescent="0.25">
      <c r="A228" s="36" t="s">
        <v>223</v>
      </c>
      <c r="B228" s="18">
        <v>69.5</v>
      </c>
      <c r="C228" s="17">
        <v>69.5</v>
      </c>
      <c r="D228" s="19">
        <v>55.4</v>
      </c>
      <c r="E228" s="20">
        <v>40.299999999999997</v>
      </c>
      <c r="F228" s="21">
        <v>48.6</v>
      </c>
      <c r="G228" s="177">
        <v>45</v>
      </c>
      <c r="H228" s="23">
        <v>50</v>
      </c>
      <c r="I228" s="24">
        <v>39.6</v>
      </c>
      <c r="J228" s="221">
        <v>41</v>
      </c>
      <c r="K228" s="23">
        <v>41</v>
      </c>
      <c r="L228" s="26">
        <v>45</v>
      </c>
      <c r="M228" s="27">
        <v>47.2</v>
      </c>
      <c r="N228" s="222">
        <v>56.2</v>
      </c>
      <c r="O228" s="36" t="s">
        <v>223</v>
      </c>
    </row>
    <row r="229" spans="1:15" ht="15.75" thickBot="1" x14ac:dyDescent="0.3">
      <c r="A229" s="178" t="s">
        <v>86</v>
      </c>
      <c r="B229" s="51">
        <v>38017</v>
      </c>
      <c r="C229" s="52">
        <v>38017</v>
      </c>
      <c r="D229" s="53">
        <v>38025</v>
      </c>
      <c r="E229" s="54">
        <v>38420</v>
      </c>
      <c r="F229" s="55">
        <v>38105</v>
      </c>
      <c r="G229" s="56">
        <v>37743</v>
      </c>
      <c r="H229" s="57">
        <v>38161</v>
      </c>
      <c r="I229" s="58">
        <v>38170</v>
      </c>
      <c r="J229" s="59">
        <v>38218</v>
      </c>
      <c r="K229" s="57">
        <v>37886</v>
      </c>
      <c r="L229" s="60">
        <v>38650</v>
      </c>
      <c r="M229" s="61">
        <v>37928</v>
      </c>
      <c r="N229" s="54">
        <v>37975</v>
      </c>
      <c r="O229" s="178" t="s">
        <v>86</v>
      </c>
    </row>
    <row r="230" spans="1:15" ht="15.75" thickTop="1" x14ac:dyDescent="0.25">
      <c r="A230" s="62" t="s">
        <v>224</v>
      </c>
      <c r="B230" s="63">
        <v>97.2</v>
      </c>
      <c r="C230" s="64">
        <v>97.2</v>
      </c>
      <c r="D230" s="65">
        <v>104.4</v>
      </c>
      <c r="E230" s="66">
        <v>72</v>
      </c>
      <c r="F230" s="67">
        <v>75.599999999999994</v>
      </c>
      <c r="G230" s="68">
        <v>68.400000000000006</v>
      </c>
      <c r="H230" s="69">
        <v>68.400000000000006</v>
      </c>
      <c r="I230" s="70">
        <v>68.400000000000006</v>
      </c>
      <c r="J230" s="71">
        <v>64.8</v>
      </c>
      <c r="K230" s="69">
        <v>61.2</v>
      </c>
      <c r="L230" s="72">
        <v>72.400000000000006</v>
      </c>
      <c r="M230" s="73">
        <v>90.7</v>
      </c>
      <c r="N230" s="66">
        <v>75.599999999999994</v>
      </c>
      <c r="O230" s="62" t="s">
        <v>224</v>
      </c>
    </row>
    <row r="231" spans="1:15" x14ac:dyDescent="0.25">
      <c r="A231" s="36" t="s">
        <v>223</v>
      </c>
      <c r="B231" s="18">
        <v>180</v>
      </c>
      <c r="C231" s="17">
        <v>151</v>
      </c>
      <c r="D231" s="19">
        <v>151</v>
      </c>
      <c r="E231" s="20">
        <v>126</v>
      </c>
      <c r="F231" s="21">
        <v>180</v>
      </c>
      <c r="G231" s="22">
        <v>133</v>
      </c>
      <c r="H231" s="23">
        <v>108</v>
      </c>
      <c r="I231" s="24">
        <v>97</v>
      </c>
      <c r="J231" s="25">
        <v>108</v>
      </c>
      <c r="K231" s="23">
        <v>108</v>
      </c>
      <c r="L231" s="26">
        <v>180</v>
      </c>
      <c r="M231" s="27">
        <v>122</v>
      </c>
      <c r="N231" s="20">
        <v>148</v>
      </c>
      <c r="O231" s="36" t="s">
        <v>223</v>
      </c>
    </row>
    <row r="232" spans="1:15" x14ac:dyDescent="0.25">
      <c r="A232" s="36" t="s">
        <v>86</v>
      </c>
      <c r="B232" s="18"/>
      <c r="C232" s="17">
        <v>1966</v>
      </c>
      <c r="D232" s="19">
        <v>1990</v>
      </c>
      <c r="E232" s="20">
        <v>1984</v>
      </c>
      <c r="F232" s="21">
        <v>1949</v>
      </c>
      <c r="G232" s="22">
        <v>1949</v>
      </c>
      <c r="H232" s="23">
        <v>1993</v>
      </c>
      <c r="I232" s="80" t="s">
        <v>99</v>
      </c>
      <c r="J232" s="25">
        <v>1949</v>
      </c>
      <c r="K232" s="23" t="s">
        <v>99</v>
      </c>
      <c r="L232" s="26">
        <v>1949</v>
      </c>
      <c r="M232" s="27" t="s">
        <v>99</v>
      </c>
      <c r="N232" s="20">
        <v>2004</v>
      </c>
      <c r="O232" s="36" t="s">
        <v>86</v>
      </c>
    </row>
    <row r="233" spans="1:15" x14ac:dyDescent="0.25">
      <c r="A233" s="16" t="s">
        <v>225</v>
      </c>
      <c r="B233" s="16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6" t="s">
        <v>225</v>
      </c>
    </row>
    <row r="234" spans="1:15" x14ac:dyDescent="0.25">
      <c r="A234" s="3" t="s">
        <v>389</v>
      </c>
      <c r="B234" s="4">
        <f>SUM(C234:N234)</f>
        <v>37</v>
      </c>
      <c r="C234" s="5">
        <v>4.5</v>
      </c>
      <c r="D234" s="6">
        <v>7</v>
      </c>
      <c r="E234" s="7">
        <v>1.5</v>
      </c>
      <c r="F234" s="8">
        <v>4</v>
      </c>
      <c r="G234" s="9">
        <v>4</v>
      </c>
      <c r="H234" s="10">
        <v>3.5</v>
      </c>
      <c r="I234" s="11">
        <v>0.5</v>
      </c>
      <c r="J234" s="12">
        <v>2.5</v>
      </c>
      <c r="K234" s="10">
        <v>1</v>
      </c>
      <c r="L234" s="13">
        <v>2.5</v>
      </c>
      <c r="M234" s="14">
        <v>2</v>
      </c>
      <c r="N234" s="7">
        <v>4</v>
      </c>
      <c r="O234" s="3" t="s">
        <v>389</v>
      </c>
    </row>
    <row r="235" spans="1:15" x14ac:dyDescent="0.25">
      <c r="A235" s="36" t="s">
        <v>227</v>
      </c>
      <c r="B235" s="18">
        <f>SUM(C235:N235)</f>
        <v>12.59</v>
      </c>
      <c r="C235" s="17">
        <v>0.25</v>
      </c>
      <c r="D235" s="19">
        <v>1.25</v>
      </c>
      <c r="E235" s="20">
        <v>1.25</v>
      </c>
      <c r="F235" s="21">
        <v>1.38</v>
      </c>
      <c r="G235" s="22">
        <v>1.38</v>
      </c>
      <c r="H235" s="23">
        <v>1.38</v>
      </c>
      <c r="I235" s="24">
        <v>0.5</v>
      </c>
      <c r="J235" s="25">
        <v>0.75</v>
      </c>
      <c r="K235" s="23">
        <v>1.1299999999999999</v>
      </c>
      <c r="L235" s="26">
        <v>0.38</v>
      </c>
      <c r="M235" s="27">
        <v>1.44</v>
      </c>
      <c r="N235" s="20">
        <v>1.5</v>
      </c>
      <c r="O235" s="36" t="s">
        <v>227</v>
      </c>
    </row>
    <row r="236" spans="1:15" x14ac:dyDescent="0.25">
      <c r="A236" s="36" t="s">
        <v>228</v>
      </c>
      <c r="B236" s="18" t="s">
        <v>390</v>
      </c>
      <c r="C236" s="179" t="s">
        <v>391</v>
      </c>
      <c r="D236" s="19" t="s">
        <v>392</v>
      </c>
      <c r="E236" s="20" t="s">
        <v>350</v>
      </c>
      <c r="F236" s="21" t="s">
        <v>393</v>
      </c>
      <c r="G236" s="22" t="s">
        <v>393</v>
      </c>
      <c r="H236" s="23" t="s">
        <v>394</v>
      </c>
      <c r="I236" s="24" t="s">
        <v>234</v>
      </c>
      <c r="J236" s="25" t="s">
        <v>395</v>
      </c>
      <c r="K236" s="23" t="s">
        <v>236</v>
      </c>
      <c r="L236" s="26" t="s">
        <v>395</v>
      </c>
      <c r="M236" s="27" t="s">
        <v>237</v>
      </c>
      <c r="N236" s="20" t="s">
        <v>393</v>
      </c>
      <c r="O236" s="36" t="s">
        <v>228</v>
      </c>
    </row>
    <row r="237" spans="1:15" ht="15.75" thickBot="1" x14ac:dyDescent="0.3">
      <c r="A237" s="152" t="s">
        <v>239</v>
      </c>
      <c r="B237" s="89" t="s">
        <v>240</v>
      </c>
      <c r="C237" s="90" t="s">
        <v>353</v>
      </c>
      <c r="D237" s="91" t="s">
        <v>242</v>
      </c>
      <c r="E237" s="92" t="s">
        <v>241</v>
      </c>
      <c r="F237" s="93" t="s">
        <v>354</v>
      </c>
      <c r="G237" s="94" t="s">
        <v>244</v>
      </c>
      <c r="H237" s="95" t="s">
        <v>244</v>
      </c>
      <c r="I237" s="96" t="s">
        <v>353</v>
      </c>
      <c r="J237" s="97" t="s">
        <v>353</v>
      </c>
      <c r="K237" s="95" t="s">
        <v>353</v>
      </c>
      <c r="L237" s="98" t="s">
        <v>353</v>
      </c>
      <c r="M237" s="99" t="s">
        <v>246</v>
      </c>
      <c r="N237" s="92" t="s">
        <v>242</v>
      </c>
      <c r="O237" s="152" t="s">
        <v>239</v>
      </c>
    </row>
    <row r="238" spans="1:15" ht="15.75" thickTop="1" x14ac:dyDescent="0.25">
      <c r="A238" s="62" t="s">
        <v>396</v>
      </c>
      <c r="B238" s="63">
        <f>SUM(C238:N238)</f>
        <v>2.5</v>
      </c>
      <c r="C238" s="64">
        <v>0</v>
      </c>
      <c r="D238" s="65">
        <v>0.5</v>
      </c>
      <c r="E238" s="66">
        <v>0</v>
      </c>
      <c r="F238" s="67">
        <v>0</v>
      </c>
      <c r="G238" s="68">
        <v>0</v>
      </c>
      <c r="H238" s="69">
        <v>0.5</v>
      </c>
      <c r="I238" s="70">
        <v>0</v>
      </c>
      <c r="J238" s="71">
        <v>0</v>
      </c>
      <c r="K238" s="69">
        <v>1</v>
      </c>
      <c r="L238" s="72">
        <v>0</v>
      </c>
      <c r="M238" s="73">
        <v>0.5</v>
      </c>
      <c r="N238" s="66">
        <v>0</v>
      </c>
      <c r="O238" s="62" t="s">
        <v>396</v>
      </c>
    </row>
    <row r="239" spans="1:15" x14ac:dyDescent="0.25">
      <c r="A239" s="36" t="s">
        <v>248</v>
      </c>
      <c r="B239" s="18">
        <f>SUM(C239:N239)</f>
        <v>37.89</v>
      </c>
      <c r="C239" s="17">
        <v>1.75</v>
      </c>
      <c r="D239" s="19">
        <v>3.88</v>
      </c>
      <c r="E239" s="20">
        <v>6.62</v>
      </c>
      <c r="F239" s="21">
        <v>8.5</v>
      </c>
      <c r="G239" s="22">
        <v>4.37</v>
      </c>
      <c r="H239" s="23">
        <v>1.1299999999999999</v>
      </c>
      <c r="I239" s="24">
        <v>0.75</v>
      </c>
      <c r="J239" s="25">
        <v>3.38</v>
      </c>
      <c r="K239" s="23">
        <v>2.63</v>
      </c>
      <c r="L239" s="26">
        <v>0.88</v>
      </c>
      <c r="M239" s="27">
        <v>0.5</v>
      </c>
      <c r="N239" s="20">
        <v>3.5</v>
      </c>
      <c r="O239" s="36" t="s">
        <v>248</v>
      </c>
    </row>
    <row r="240" spans="1:15" x14ac:dyDescent="0.25">
      <c r="A240" s="36" t="s">
        <v>249</v>
      </c>
      <c r="B240" s="18" t="s">
        <v>250</v>
      </c>
      <c r="C240" s="17" t="s">
        <v>251</v>
      </c>
      <c r="D240" s="19" t="s">
        <v>252</v>
      </c>
      <c r="E240" s="20" t="s">
        <v>253</v>
      </c>
      <c r="F240" s="21" t="s">
        <v>254</v>
      </c>
      <c r="G240" s="22" t="s">
        <v>255</v>
      </c>
      <c r="H240" s="23" t="s">
        <v>256</v>
      </c>
      <c r="I240" s="24" t="s">
        <v>257</v>
      </c>
      <c r="J240" s="25" t="s">
        <v>258</v>
      </c>
      <c r="K240" s="23" t="s">
        <v>259</v>
      </c>
      <c r="L240" s="26" t="s">
        <v>260</v>
      </c>
      <c r="M240" s="27" t="s">
        <v>261</v>
      </c>
      <c r="N240" s="20" t="s">
        <v>262</v>
      </c>
      <c r="O240" s="36" t="s">
        <v>249</v>
      </c>
    </row>
    <row r="241" spans="1:15" ht="15.75" thickBot="1" x14ac:dyDescent="0.3">
      <c r="A241" s="152" t="s">
        <v>263</v>
      </c>
      <c r="B241" s="89" t="s">
        <v>395</v>
      </c>
      <c r="C241" s="90" t="s">
        <v>397</v>
      </c>
      <c r="D241" s="91" t="s">
        <v>398</v>
      </c>
      <c r="E241" s="92" t="s">
        <v>397</v>
      </c>
      <c r="F241" s="93" t="s">
        <v>397</v>
      </c>
      <c r="G241" s="94" t="s">
        <v>397</v>
      </c>
      <c r="H241" s="95" t="s">
        <v>353</v>
      </c>
      <c r="I241" s="96" t="s">
        <v>397</v>
      </c>
      <c r="J241" s="97" t="s">
        <v>397</v>
      </c>
      <c r="K241" s="95" t="s">
        <v>353</v>
      </c>
      <c r="L241" s="98" t="s">
        <v>397</v>
      </c>
      <c r="M241" s="99" t="s">
        <v>353</v>
      </c>
      <c r="N241" s="92" t="s">
        <v>397</v>
      </c>
      <c r="O241" s="152" t="s">
        <v>263</v>
      </c>
    </row>
    <row r="242" spans="1:15" ht="15.75" thickTop="1" x14ac:dyDescent="0.25">
      <c r="A242" s="62" t="s">
        <v>399</v>
      </c>
      <c r="B242" s="63">
        <f>SUM(C242:N242)</f>
        <v>27</v>
      </c>
      <c r="C242" s="64">
        <v>0</v>
      </c>
      <c r="D242" s="65">
        <v>3</v>
      </c>
      <c r="E242" s="66">
        <v>2.5</v>
      </c>
      <c r="F242" s="67">
        <v>3.5</v>
      </c>
      <c r="G242" s="68">
        <v>1.5</v>
      </c>
      <c r="H242" s="69">
        <v>5.5</v>
      </c>
      <c r="I242" s="70">
        <v>0.5</v>
      </c>
      <c r="J242" s="71">
        <v>3</v>
      </c>
      <c r="K242" s="69">
        <v>2.5</v>
      </c>
      <c r="L242" s="72">
        <v>3</v>
      </c>
      <c r="M242" s="73">
        <v>1</v>
      </c>
      <c r="N242" s="66">
        <v>1</v>
      </c>
      <c r="O242" s="62" t="s">
        <v>357</v>
      </c>
    </row>
    <row r="243" spans="1:15" x14ac:dyDescent="0.25">
      <c r="A243" s="36" t="s">
        <v>269</v>
      </c>
      <c r="B243" s="18">
        <f>SUM(C243:N243)</f>
        <v>29.89</v>
      </c>
      <c r="C243" s="17">
        <v>1.62</v>
      </c>
      <c r="D243" s="19">
        <v>2</v>
      </c>
      <c r="E243" s="20">
        <v>2.5</v>
      </c>
      <c r="F243" s="21">
        <v>2</v>
      </c>
      <c r="G243" s="22">
        <v>0.88</v>
      </c>
      <c r="H243" s="23">
        <v>1.63</v>
      </c>
      <c r="I243" s="24">
        <v>1</v>
      </c>
      <c r="J243" s="25">
        <v>1.88</v>
      </c>
      <c r="K243" s="23">
        <v>3.87</v>
      </c>
      <c r="L243" s="26">
        <v>4.75</v>
      </c>
      <c r="M243" s="27">
        <v>2.88</v>
      </c>
      <c r="N243" s="20">
        <v>4.88</v>
      </c>
      <c r="O243" s="36" t="s">
        <v>269</v>
      </c>
    </row>
    <row r="244" spans="1:15" x14ac:dyDescent="0.25">
      <c r="A244" s="36" t="s">
        <v>270</v>
      </c>
      <c r="B244" s="18" t="s">
        <v>271</v>
      </c>
      <c r="C244" s="17" t="s">
        <v>351</v>
      </c>
      <c r="D244" s="19" t="s">
        <v>273</v>
      </c>
      <c r="E244" s="20" t="s">
        <v>237</v>
      </c>
      <c r="F244" s="21" t="s">
        <v>358</v>
      </c>
      <c r="G244" s="22" t="s">
        <v>350</v>
      </c>
      <c r="H244" s="23" t="s">
        <v>400</v>
      </c>
      <c r="I244" s="24" t="s">
        <v>352</v>
      </c>
      <c r="J244" s="25" t="s">
        <v>238</v>
      </c>
      <c r="K244" s="23" t="s">
        <v>275</v>
      </c>
      <c r="L244" s="26" t="s">
        <v>276</v>
      </c>
      <c r="M244" s="27" t="s">
        <v>277</v>
      </c>
      <c r="N244" s="20" t="s">
        <v>278</v>
      </c>
      <c r="O244" s="36" t="s">
        <v>270</v>
      </c>
    </row>
    <row r="245" spans="1:15" ht="15.75" thickBot="1" x14ac:dyDescent="0.3">
      <c r="A245" s="152" t="s">
        <v>279</v>
      </c>
      <c r="B245" s="89" t="s">
        <v>280</v>
      </c>
      <c r="C245" s="90" t="s">
        <v>397</v>
      </c>
      <c r="D245" s="91" t="s">
        <v>241</v>
      </c>
      <c r="E245" s="92" t="s">
        <v>246</v>
      </c>
      <c r="F245" s="93" t="s">
        <v>241</v>
      </c>
      <c r="G245" s="94" t="s">
        <v>242</v>
      </c>
      <c r="H245" s="95" t="s">
        <v>354</v>
      </c>
      <c r="I245" s="96" t="s">
        <v>241</v>
      </c>
      <c r="J245" s="97" t="s">
        <v>241</v>
      </c>
      <c r="K245" s="95" t="s">
        <v>245</v>
      </c>
      <c r="L245" s="98" t="s">
        <v>245</v>
      </c>
      <c r="M245" s="99" t="s">
        <v>243</v>
      </c>
      <c r="N245" s="92" t="s">
        <v>401</v>
      </c>
      <c r="O245" s="152" t="s">
        <v>279</v>
      </c>
    </row>
    <row r="246" spans="1:15" ht="15.75" thickTop="1" x14ac:dyDescent="0.25">
      <c r="A246" s="62" t="s">
        <v>402</v>
      </c>
      <c r="B246" s="63">
        <f>SUM(C246:N246)</f>
        <v>38</v>
      </c>
      <c r="C246" s="64">
        <v>3</v>
      </c>
      <c r="D246" s="65">
        <v>3</v>
      </c>
      <c r="E246" s="66">
        <v>4.5</v>
      </c>
      <c r="F246" s="67">
        <v>3</v>
      </c>
      <c r="G246" s="68">
        <v>3.5</v>
      </c>
      <c r="H246" s="69">
        <v>3</v>
      </c>
      <c r="I246" s="70">
        <v>2.5</v>
      </c>
      <c r="J246" s="71">
        <v>1</v>
      </c>
      <c r="K246" s="69">
        <v>2</v>
      </c>
      <c r="L246" s="72">
        <v>6.5</v>
      </c>
      <c r="M246" s="73">
        <v>3</v>
      </c>
      <c r="N246" s="66">
        <v>3</v>
      </c>
      <c r="O246" s="62" t="s">
        <v>402</v>
      </c>
    </row>
    <row r="247" spans="1:15" x14ac:dyDescent="0.25">
      <c r="A247" s="36" t="s">
        <v>282</v>
      </c>
      <c r="B247" s="18">
        <f>SUM(C247:N247)</f>
        <v>30.019999999999996</v>
      </c>
      <c r="C247" s="17">
        <v>4.5</v>
      </c>
      <c r="D247" s="19">
        <v>1.1299999999999999</v>
      </c>
      <c r="E247" s="20">
        <v>3.75</v>
      </c>
      <c r="F247" s="21">
        <v>2.75</v>
      </c>
      <c r="G247" s="22">
        <v>0.5</v>
      </c>
      <c r="H247" s="23">
        <v>1.88</v>
      </c>
      <c r="I247" s="24">
        <v>2.13</v>
      </c>
      <c r="J247" s="25">
        <v>0.88</v>
      </c>
      <c r="K247" s="23">
        <v>1.87</v>
      </c>
      <c r="L247" s="26">
        <v>3.75</v>
      </c>
      <c r="M247" s="27">
        <v>4</v>
      </c>
      <c r="N247" s="20">
        <v>2.88</v>
      </c>
      <c r="O247" s="36" t="s">
        <v>282</v>
      </c>
    </row>
    <row r="248" spans="1:15" x14ac:dyDescent="0.25">
      <c r="A248" s="36" t="s">
        <v>283</v>
      </c>
      <c r="B248" s="18" t="s">
        <v>284</v>
      </c>
      <c r="C248" s="17" t="s">
        <v>285</v>
      </c>
      <c r="D248" s="19" t="s">
        <v>273</v>
      </c>
      <c r="E248" s="20" t="s">
        <v>391</v>
      </c>
      <c r="F248" s="21" t="s">
        <v>360</v>
      </c>
      <c r="G248" s="22" t="s">
        <v>394</v>
      </c>
      <c r="H248" s="23" t="s">
        <v>360</v>
      </c>
      <c r="I248" s="24" t="s">
        <v>358</v>
      </c>
      <c r="J248" s="25" t="s">
        <v>350</v>
      </c>
      <c r="K248" s="23" t="s">
        <v>362</v>
      </c>
      <c r="L248" s="26" t="s">
        <v>403</v>
      </c>
      <c r="M248" s="27" t="s">
        <v>259</v>
      </c>
      <c r="N248" s="20" t="s">
        <v>265</v>
      </c>
      <c r="O248" s="36" t="s">
        <v>283</v>
      </c>
    </row>
    <row r="249" spans="1:15" ht="15.75" thickBot="1" x14ac:dyDescent="0.3">
      <c r="A249" s="152" t="s">
        <v>287</v>
      </c>
      <c r="B249" s="89" t="s">
        <v>288</v>
      </c>
      <c r="C249" s="90" t="s">
        <v>242</v>
      </c>
      <c r="D249" s="91" t="s">
        <v>353</v>
      </c>
      <c r="E249" s="92" t="s">
        <v>237</v>
      </c>
      <c r="F249" s="93" t="s">
        <v>234</v>
      </c>
      <c r="G249" s="94" t="s">
        <v>242</v>
      </c>
      <c r="H249" s="95" t="s">
        <v>245</v>
      </c>
      <c r="I249" s="96" t="s">
        <v>242</v>
      </c>
      <c r="J249" s="97" t="s">
        <v>242</v>
      </c>
      <c r="K249" s="95" t="s">
        <v>246</v>
      </c>
      <c r="L249" s="98" t="s">
        <v>235</v>
      </c>
      <c r="M249" s="99" t="s">
        <v>245</v>
      </c>
      <c r="N249" s="92" t="s">
        <v>245</v>
      </c>
      <c r="O249" s="152" t="s">
        <v>287</v>
      </c>
    </row>
    <row r="250" spans="1:15" ht="15.75" thickTop="1" x14ac:dyDescent="0.25">
      <c r="A250" s="62" t="s">
        <v>404</v>
      </c>
      <c r="B250" s="63">
        <f>SUM(C250:N250)</f>
        <v>59</v>
      </c>
      <c r="C250" s="64">
        <v>7.5</v>
      </c>
      <c r="D250" s="65">
        <v>2.5</v>
      </c>
      <c r="E250" s="66">
        <v>5.5</v>
      </c>
      <c r="F250" s="67">
        <v>6</v>
      </c>
      <c r="G250" s="68">
        <v>6.5</v>
      </c>
      <c r="H250" s="69">
        <v>2</v>
      </c>
      <c r="I250" s="70">
        <v>3.5</v>
      </c>
      <c r="J250" s="71">
        <v>3</v>
      </c>
      <c r="K250" s="69">
        <v>3</v>
      </c>
      <c r="L250" s="72">
        <v>10</v>
      </c>
      <c r="M250" s="73">
        <v>6</v>
      </c>
      <c r="N250" s="66">
        <v>3.5</v>
      </c>
      <c r="O250" s="62" t="s">
        <v>404</v>
      </c>
    </row>
    <row r="251" spans="1:15" x14ac:dyDescent="0.25">
      <c r="A251" s="36" t="s">
        <v>290</v>
      </c>
      <c r="B251" s="18">
        <f>SUM(C251:N251)</f>
        <v>31.509999999999998</v>
      </c>
      <c r="C251" s="17">
        <v>6.38</v>
      </c>
      <c r="D251" s="19">
        <v>1.75</v>
      </c>
      <c r="E251" s="20">
        <v>2.25</v>
      </c>
      <c r="F251" s="21">
        <v>2.13</v>
      </c>
      <c r="G251" s="22">
        <v>2</v>
      </c>
      <c r="H251" s="23">
        <v>1</v>
      </c>
      <c r="I251" s="24">
        <v>1</v>
      </c>
      <c r="J251" s="25">
        <v>1.25</v>
      </c>
      <c r="K251" s="23">
        <v>1.5</v>
      </c>
      <c r="L251" s="26">
        <v>4</v>
      </c>
      <c r="M251" s="27">
        <v>5</v>
      </c>
      <c r="N251" s="20">
        <v>3.25</v>
      </c>
      <c r="O251" s="36" t="s">
        <v>290</v>
      </c>
    </row>
    <row r="252" spans="1:15" x14ac:dyDescent="0.25">
      <c r="A252" s="36" t="s">
        <v>291</v>
      </c>
      <c r="B252" s="18" t="s">
        <v>405</v>
      </c>
      <c r="C252" s="17" t="s">
        <v>406</v>
      </c>
      <c r="D252" s="19" t="s">
        <v>233</v>
      </c>
      <c r="E252" s="20" t="s">
        <v>400</v>
      </c>
      <c r="F252" s="21" t="s">
        <v>407</v>
      </c>
      <c r="G252" s="22" t="s">
        <v>403</v>
      </c>
      <c r="H252" s="23" t="s">
        <v>267</v>
      </c>
      <c r="I252" s="24" t="s">
        <v>394</v>
      </c>
      <c r="J252" s="25" t="s">
        <v>360</v>
      </c>
      <c r="K252" s="23" t="s">
        <v>408</v>
      </c>
      <c r="L252" s="26" t="s">
        <v>409</v>
      </c>
      <c r="M252" s="27" t="s">
        <v>259</v>
      </c>
      <c r="N252" s="20" t="s">
        <v>365</v>
      </c>
      <c r="O252" s="36" t="s">
        <v>291</v>
      </c>
    </row>
    <row r="253" spans="1:15" ht="15.75" thickBot="1" x14ac:dyDescent="0.3">
      <c r="A253" s="152" t="s">
        <v>295</v>
      </c>
      <c r="B253" s="89" t="s">
        <v>296</v>
      </c>
      <c r="C253" s="90" t="s">
        <v>356</v>
      </c>
      <c r="D253" s="91" t="s">
        <v>354</v>
      </c>
      <c r="E253" s="92" t="s">
        <v>366</v>
      </c>
      <c r="F253" s="93" t="s">
        <v>231</v>
      </c>
      <c r="G253" s="94" t="s">
        <v>231</v>
      </c>
      <c r="H253" s="95" t="s">
        <v>242</v>
      </c>
      <c r="I253" s="96" t="s">
        <v>354</v>
      </c>
      <c r="J253" s="97" t="s">
        <v>242</v>
      </c>
      <c r="K253" s="95" t="s">
        <v>243</v>
      </c>
      <c r="L253" s="98" t="s">
        <v>235</v>
      </c>
      <c r="M253" s="99" t="s">
        <v>245</v>
      </c>
      <c r="N253" s="92" t="s">
        <v>245</v>
      </c>
      <c r="O253" s="152" t="s">
        <v>295</v>
      </c>
    </row>
    <row r="254" spans="1:15" ht="15.75" thickTop="1" x14ac:dyDescent="0.25">
      <c r="A254" s="62" t="s">
        <v>410</v>
      </c>
      <c r="B254" s="63">
        <f>SUM(C254:N254)</f>
        <v>48.5</v>
      </c>
      <c r="C254" s="64">
        <v>6.5</v>
      </c>
      <c r="D254" s="65">
        <v>3.5</v>
      </c>
      <c r="E254" s="66">
        <v>2</v>
      </c>
      <c r="F254" s="67">
        <v>2</v>
      </c>
      <c r="G254" s="68">
        <v>1.5</v>
      </c>
      <c r="H254" s="69">
        <v>2.5</v>
      </c>
      <c r="I254" s="70">
        <v>2</v>
      </c>
      <c r="J254" s="71">
        <v>5.5</v>
      </c>
      <c r="K254" s="69">
        <v>7</v>
      </c>
      <c r="L254" s="72">
        <v>3.5</v>
      </c>
      <c r="M254" s="73">
        <v>6</v>
      </c>
      <c r="N254" s="66">
        <v>6.5</v>
      </c>
      <c r="O254" s="62" t="s">
        <v>410</v>
      </c>
    </row>
    <row r="255" spans="1:15" x14ac:dyDescent="0.25">
      <c r="A255" s="36" t="s">
        <v>299</v>
      </c>
      <c r="B255" s="18">
        <f>SUM(C255:N255)</f>
        <v>70.39</v>
      </c>
      <c r="C255" s="17">
        <v>9.25</v>
      </c>
      <c r="D255" s="19">
        <v>7</v>
      </c>
      <c r="E255" s="20">
        <v>5.12</v>
      </c>
      <c r="F255" s="21">
        <v>4.5</v>
      </c>
      <c r="G255" s="22">
        <v>5.38</v>
      </c>
      <c r="H255" s="23">
        <v>5</v>
      </c>
      <c r="I255" s="24">
        <v>6.75</v>
      </c>
      <c r="J255" s="25">
        <v>5.63</v>
      </c>
      <c r="K255" s="23">
        <v>3.25</v>
      </c>
      <c r="L255" s="26">
        <v>8.6300000000000008</v>
      </c>
      <c r="M255" s="27">
        <v>4.88</v>
      </c>
      <c r="N255" s="20">
        <v>5</v>
      </c>
      <c r="O255" s="36" t="s">
        <v>299</v>
      </c>
    </row>
    <row r="256" spans="1:15" x14ac:dyDescent="0.25">
      <c r="A256" s="36" t="s">
        <v>300</v>
      </c>
      <c r="B256" s="18" t="s">
        <v>301</v>
      </c>
      <c r="C256" s="17" t="s">
        <v>368</v>
      </c>
      <c r="D256" s="19" t="s">
        <v>369</v>
      </c>
      <c r="E256" s="20" t="s">
        <v>370</v>
      </c>
      <c r="F256" s="21" t="s">
        <v>251</v>
      </c>
      <c r="G256" s="22" t="s">
        <v>302</v>
      </c>
      <c r="H256" s="23" t="s">
        <v>252</v>
      </c>
      <c r="I256" s="24" t="s">
        <v>253</v>
      </c>
      <c r="J256" s="25" t="s">
        <v>303</v>
      </c>
      <c r="K256" s="23" t="s">
        <v>392</v>
      </c>
      <c r="L256" s="26" t="s">
        <v>280</v>
      </c>
      <c r="M256" s="27" t="s">
        <v>275</v>
      </c>
      <c r="N256" s="20" t="s">
        <v>304</v>
      </c>
      <c r="O256" s="36" t="s">
        <v>300</v>
      </c>
    </row>
    <row r="257" spans="1:15" ht="15.75" thickBot="1" x14ac:dyDescent="0.3">
      <c r="A257" s="152" t="s">
        <v>305</v>
      </c>
      <c r="B257" s="89" t="s">
        <v>411</v>
      </c>
      <c r="C257" s="90" t="s">
        <v>403</v>
      </c>
      <c r="D257" s="91" t="s">
        <v>260</v>
      </c>
      <c r="E257" s="92" t="s">
        <v>412</v>
      </c>
      <c r="F257" s="93" t="s">
        <v>412</v>
      </c>
      <c r="G257" s="94" t="s">
        <v>413</v>
      </c>
      <c r="H257" s="95" t="s">
        <v>395</v>
      </c>
      <c r="I257" s="96" t="s">
        <v>412</v>
      </c>
      <c r="J257" s="97" t="s">
        <v>243</v>
      </c>
      <c r="K257" s="95" t="s">
        <v>261</v>
      </c>
      <c r="L257" s="98" t="s">
        <v>257</v>
      </c>
      <c r="M257" s="99" t="s">
        <v>237</v>
      </c>
      <c r="N257" s="92" t="s">
        <v>360</v>
      </c>
      <c r="O257" s="152" t="s">
        <v>305</v>
      </c>
    </row>
    <row r="258" spans="1:15" ht="15.75" thickTop="1" x14ac:dyDescent="0.25">
      <c r="A258" s="62" t="s">
        <v>414</v>
      </c>
      <c r="B258" s="63">
        <f>SUM(C258:N258)</f>
        <v>87.5</v>
      </c>
      <c r="C258" s="64">
        <v>6.5</v>
      </c>
      <c r="D258" s="65">
        <v>2</v>
      </c>
      <c r="E258" s="66">
        <v>8</v>
      </c>
      <c r="F258" s="67">
        <v>10</v>
      </c>
      <c r="G258" s="68">
        <v>10.5</v>
      </c>
      <c r="H258" s="69">
        <v>10.5</v>
      </c>
      <c r="I258" s="70">
        <v>14.5</v>
      </c>
      <c r="J258" s="71">
        <v>9.5</v>
      </c>
      <c r="K258" s="69">
        <v>6.5</v>
      </c>
      <c r="L258" s="72">
        <v>1.5</v>
      </c>
      <c r="M258" s="73">
        <v>4</v>
      </c>
      <c r="N258" s="66">
        <v>4</v>
      </c>
      <c r="O258" s="62" t="s">
        <v>414</v>
      </c>
    </row>
    <row r="259" spans="1:15" x14ac:dyDescent="0.25">
      <c r="A259" s="36" t="s">
        <v>312</v>
      </c>
      <c r="B259" s="18">
        <f>SUM(C259:N259)</f>
        <v>59.13</v>
      </c>
      <c r="C259" s="17">
        <v>3.37</v>
      </c>
      <c r="D259" s="19">
        <v>6.63</v>
      </c>
      <c r="E259" s="20">
        <v>3</v>
      </c>
      <c r="F259" s="21">
        <v>4.38</v>
      </c>
      <c r="G259" s="22">
        <v>7.62</v>
      </c>
      <c r="H259" s="23">
        <v>9.6300000000000008</v>
      </c>
      <c r="I259" s="24">
        <v>7.87</v>
      </c>
      <c r="J259" s="25">
        <v>4.5</v>
      </c>
      <c r="K259" s="23">
        <v>4.25</v>
      </c>
      <c r="L259" s="26">
        <v>2.38</v>
      </c>
      <c r="M259" s="27">
        <v>2.63</v>
      </c>
      <c r="N259" s="20">
        <v>2.87</v>
      </c>
      <c r="O259" s="36" t="s">
        <v>312</v>
      </c>
    </row>
    <row r="260" spans="1:15" x14ac:dyDescent="0.25">
      <c r="A260" s="36" t="s">
        <v>313</v>
      </c>
      <c r="B260" s="18" t="s">
        <v>415</v>
      </c>
      <c r="C260" s="17" t="s">
        <v>403</v>
      </c>
      <c r="D260" s="19" t="s">
        <v>315</v>
      </c>
      <c r="E260" s="20" t="s">
        <v>416</v>
      </c>
      <c r="F260" s="21" t="s">
        <v>409</v>
      </c>
      <c r="G260" s="22" t="s">
        <v>317</v>
      </c>
      <c r="H260" s="23" t="s">
        <v>374</v>
      </c>
      <c r="I260" s="24" t="s">
        <v>417</v>
      </c>
      <c r="J260" s="25" t="s">
        <v>418</v>
      </c>
      <c r="K260" s="23" t="s">
        <v>377</v>
      </c>
      <c r="L260" s="26" t="s">
        <v>260</v>
      </c>
      <c r="M260" s="27" t="s">
        <v>356</v>
      </c>
      <c r="N260" s="20" t="s">
        <v>319</v>
      </c>
      <c r="O260" s="36" t="s">
        <v>313</v>
      </c>
    </row>
    <row r="261" spans="1:15" ht="15.75" thickBot="1" x14ac:dyDescent="0.3">
      <c r="A261" s="152" t="s">
        <v>320</v>
      </c>
      <c r="B261" s="89" t="s">
        <v>321</v>
      </c>
      <c r="C261" s="90" t="s">
        <v>260</v>
      </c>
      <c r="D261" s="91" t="s">
        <v>235</v>
      </c>
      <c r="E261" s="92" t="s">
        <v>230</v>
      </c>
      <c r="F261" s="93" t="s">
        <v>232</v>
      </c>
      <c r="G261" s="94" t="s">
        <v>238</v>
      </c>
      <c r="H261" s="95" t="s">
        <v>319</v>
      </c>
      <c r="I261" s="96" t="s">
        <v>322</v>
      </c>
      <c r="J261" s="97" t="s">
        <v>243</v>
      </c>
      <c r="K261" s="95" t="s">
        <v>243</v>
      </c>
      <c r="L261" s="98" t="s">
        <v>413</v>
      </c>
      <c r="M261" s="99" t="s">
        <v>230</v>
      </c>
      <c r="N261" s="92" t="s">
        <v>231</v>
      </c>
      <c r="O261" s="152" t="s">
        <v>320</v>
      </c>
    </row>
    <row r="262" spans="1:15" ht="15.75" thickTop="1" x14ac:dyDescent="0.25">
      <c r="A262" s="62" t="s">
        <v>419</v>
      </c>
      <c r="B262" s="63">
        <f>SUM(C262:N262)</f>
        <v>33.5</v>
      </c>
      <c r="C262" s="64">
        <v>1</v>
      </c>
      <c r="D262" s="65">
        <v>4</v>
      </c>
      <c r="E262" s="66">
        <v>2.5</v>
      </c>
      <c r="F262" s="67">
        <v>1</v>
      </c>
      <c r="G262" s="68">
        <v>2.5</v>
      </c>
      <c r="H262" s="69">
        <v>1.5</v>
      </c>
      <c r="I262" s="70">
        <v>6</v>
      </c>
      <c r="J262" s="71">
        <v>3.5</v>
      </c>
      <c r="K262" s="69">
        <v>3</v>
      </c>
      <c r="L262" s="72">
        <v>2.5</v>
      </c>
      <c r="M262" s="73">
        <v>2.5</v>
      </c>
      <c r="N262" s="66">
        <v>3.5</v>
      </c>
      <c r="O262" s="62" t="s">
        <v>419</v>
      </c>
    </row>
    <row r="263" spans="1:15" x14ac:dyDescent="0.25">
      <c r="A263" s="36" t="s">
        <v>324</v>
      </c>
      <c r="B263" s="18">
        <f>SUM(C263:N263)</f>
        <v>29.4</v>
      </c>
      <c r="C263" s="17">
        <v>1.75</v>
      </c>
      <c r="D263" s="19">
        <v>1.63</v>
      </c>
      <c r="E263" s="20">
        <v>1.38</v>
      </c>
      <c r="F263" s="21">
        <v>2.63</v>
      </c>
      <c r="G263" s="22">
        <v>3</v>
      </c>
      <c r="H263" s="23">
        <v>4.75</v>
      </c>
      <c r="I263" s="24">
        <v>2.88</v>
      </c>
      <c r="J263" s="25">
        <v>2</v>
      </c>
      <c r="K263" s="23">
        <v>4.13</v>
      </c>
      <c r="L263" s="26">
        <v>1.5</v>
      </c>
      <c r="M263" s="27">
        <v>2</v>
      </c>
      <c r="N263" s="20">
        <v>1.75</v>
      </c>
      <c r="O263" s="36" t="s">
        <v>324</v>
      </c>
    </row>
    <row r="264" spans="1:15" x14ac:dyDescent="0.25">
      <c r="A264" s="36" t="s">
        <v>325</v>
      </c>
      <c r="B264" s="18" t="s">
        <v>420</v>
      </c>
      <c r="C264" s="17" t="s">
        <v>233</v>
      </c>
      <c r="D264" s="19" t="s">
        <v>393</v>
      </c>
      <c r="E264" s="20" t="s">
        <v>395</v>
      </c>
      <c r="F264" s="21" t="s">
        <v>237</v>
      </c>
      <c r="G264" s="22" t="s">
        <v>379</v>
      </c>
      <c r="H264" s="23" t="s">
        <v>327</v>
      </c>
      <c r="I264" s="24" t="s">
        <v>407</v>
      </c>
      <c r="J264" s="25" t="s">
        <v>394</v>
      </c>
      <c r="K264" s="23" t="s">
        <v>328</v>
      </c>
      <c r="L264" s="26" t="s">
        <v>257</v>
      </c>
      <c r="M264" s="27" t="s">
        <v>350</v>
      </c>
      <c r="N264" s="20" t="s">
        <v>394</v>
      </c>
      <c r="O264" s="36" t="s">
        <v>325</v>
      </c>
    </row>
    <row r="265" spans="1:15" x14ac:dyDescent="0.25">
      <c r="A265" s="36" t="s">
        <v>329</v>
      </c>
      <c r="B265" s="18" t="s">
        <v>330</v>
      </c>
      <c r="C265" s="17" t="s">
        <v>243</v>
      </c>
      <c r="D265" s="19" t="s">
        <v>230</v>
      </c>
      <c r="E265" s="20" t="s">
        <v>361</v>
      </c>
      <c r="F265" s="21" t="s">
        <v>246</v>
      </c>
      <c r="G265" s="22" t="s">
        <v>235</v>
      </c>
      <c r="H265" s="23" t="s">
        <v>230</v>
      </c>
      <c r="I265" s="24" t="s">
        <v>230</v>
      </c>
      <c r="J265" s="25" t="s">
        <v>361</v>
      </c>
      <c r="K265" s="23" t="s">
        <v>366</v>
      </c>
      <c r="L265" s="26" t="s">
        <v>353</v>
      </c>
      <c r="M265" s="27" t="s">
        <v>242</v>
      </c>
      <c r="N265" s="20" t="s">
        <v>241</v>
      </c>
      <c r="O265" s="36" t="s">
        <v>329</v>
      </c>
    </row>
    <row r="266" spans="1:15" x14ac:dyDescent="0.25">
      <c r="A266" s="16" t="s">
        <v>331</v>
      </c>
      <c r="B266" s="16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6" t="s">
        <v>331</v>
      </c>
    </row>
    <row r="267" spans="1:15" x14ac:dyDescent="0.25">
      <c r="A267" s="36" t="s">
        <v>380</v>
      </c>
      <c r="B267" s="180">
        <f>AVERAGE(C267:N267)</f>
        <v>1016.3083333333333</v>
      </c>
      <c r="C267" s="5">
        <v>1022.6</v>
      </c>
      <c r="D267" s="6">
        <v>1020.3</v>
      </c>
      <c r="E267" s="7">
        <v>1014.7</v>
      </c>
      <c r="F267" s="8">
        <v>1011.9</v>
      </c>
      <c r="G267" s="9">
        <v>1014.7</v>
      </c>
      <c r="H267" s="10">
        <v>1017.7</v>
      </c>
      <c r="I267" s="11">
        <v>1013.7</v>
      </c>
      <c r="J267" s="12">
        <v>1016.7</v>
      </c>
      <c r="K267" s="10">
        <v>1017</v>
      </c>
      <c r="L267" s="13">
        <v>1014.3</v>
      </c>
      <c r="M267" s="14">
        <v>1015.4</v>
      </c>
      <c r="N267" s="7">
        <v>1016.7</v>
      </c>
      <c r="O267" s="36" t="s">
        <v>380</v>
      </c>
    </row>
    <row r="268" spans="1:15" x14ac:dyDescent="0.25">
      <c r="A268" s="36" t="s">
        <v>382</v>
      </c>
      <c r="B268" s="18">
        <v>981</v>
      </c>
      <c r="C268" s="17">
        <v>994</v>
      </c>
      <c r="D268" s="19">
        <v>999</v>
      </c>
      <c r="E268" s="20">
        <v>995</v>
      </c>
      <c r="F268" s="21">
        <v>993</v>
      </c>
      <c r="G268" s="22">
        <v>1005</v>
      </c>
      <c r="H268" s="23">
        <v>1004</v>
      </c>
      <c r="I268" s="24">
        <v>1000</v>
      </c>
      <c r="J268" s="25">
        <v>1001</v>
      </c>
      <c r="K268" s="23">
        <v>1004</v>
      </c>
      <c r="L268" s="26">
        <v>994</v>
      </c>
      <c r="M268" s="27">
        <v>983</v>
      </c>
      <c r="N268" s="20">
        <v>981</v>
      </c>
      <c r="O268" s="36" t="s">
        <v>382</v>
      </c>
    </row>
    <row r="269" spans="1:15" x14ac:dyDescent="0.25">
      <c r="A269" s="152" t="s">
        <v>89</v>
      </c>
      <c r="B269" s="181">
        <v>38688</v>
      </c>
      <c r="C269" s="182">
        <v>38370</v>
      </c>
      <c r="D269" s="183">
        <v>38396</v>
      </c>
      <c r="E269" s="184">
        <v>38413</v>
      </c>
      <c r="F269" s="185">
        <v>38460</v>
      </c>
      <c r="G269" s="186">
        <v>38473</v>
      </c>
      <c r="H269" s="187">
        <v>38506</v>
      </c>
      <c r="I269" s="188">
        <v>38558</v>
      </c>
      <c r="J269" s="189">
        <v>38589</v>
      </c>
      <c r="K269" s="187">
        <v>38611</v>
      </c>
      <c r="L269" s="190">
        <v>38646</v>
      </c>
      <c r="M269" s="191">
        <v>38682</v>
      </c>
      <c r="N269" s="184">
        <v>38688</v>
      </c>
      <c r="O269" s="152" t="s">
        <v>89</v>
      </c>
    </row>
    <row r="270" spans="1:15" x14ac:dyDescent="0.25">
      <c r="A270" s="152" t="s">
        <v>383</v>
      </c>
      <c r="B270" s="89">
        <v>1043</v>
      </c>
      <c r="C270" s="90">
        <v>1037</v>
      </c>
      <c r="D270" s="91">
        <v>1037</v>
      </c>
      <c r="E270" s="92">
        <v>1033</v>
      </c>
      <c r="F270" s="93">
        <v>1031</v>
      </c>
      <c r="G270" s="94">
        <v>1027</v>
      </c>
      <c r="H270" s="95">
        <v>1038</v>
      </c>
      <c r="I270" s="96">
        <v>1030</v>
      </c>
      <c r="J270" s="97">
        <v>1027</v>
      </c>
      <c r="K270" s="95">
        <v>1029</v>
      </c>
      <c r="L270" s="98">
        <v>1030</v>
      </c>
      <c r="M270" s="99">
        <v>1039</v>
      </c>
      <c r="N270" s="92">
        <v>1043</v>
      </c>
      <c r="O270" s="152" t="s">
        <v>383</v>
      </c>
    </row>
    <row r="271" spans="1:15" ht="15.75" thickBot="1" x14ac:dyDescent="0.3">
      <c r="A271" s="192" t="s">
        <v>89</v>
      </c>
      <c r="B271" s="193">
        <v>38698</v>
      </c>
      <c r="C271" s="194">
        <v>38383</v>
      </c>
      <c r="D271" s="195">
        <v>38386</v>
      </c>
      <c r="E271" s="196">
        <v>38420</v>
      </c>
      <c r="F271" s="197">
        <v>38453</v>
      </c>
      <c r="G271" s="198">
        <v>38502</v>
      </c>
      <c r="H271" s="199">
        <v>38510</v>
      </c>
      <c r="I271" s="200">
        <v>38544</v>
      </c>
      <c r="J271" s="201">
        <v>38568</v>
      </c>
      <c r="K271" s="199">
        <v>38613</v>
      </c>
      <c r="L271" s="202">
        <v>38628</v>
      </c>
      <c r="M271" s="203">
        <v>38678</v>
      </c>
      <c r="N271" s="196">
        <v>38696</v>
      </c>
      <c r="O271" s="192" t="s">
        <v>89</v>
      </c>
    </row>
    <row r="272" spans="1:15" ht="15.75" thickTop="1" x14ac:dyDescent="0.25">
      <c r="A272" s="155" t="s">
        <v>384</v>
      </c>
      <c r="B272" s="180">
        <f>AVERAGE(C272:N272)</f>
        <v>1018.2833333333333</v>
      </c>
      <c r="C272" s="204">
        <v>1023.6</v>
      </c>
      <c r="D272" s="205">
        <v>1021</v>
      </c>
      <c r="E272" s="206">
        <v>1017.1</v>
      </c>
      <c r="F272" s="207">
        <v>1014.6</v>
      </c>
      <c r="G272" s="208">
        <v>1017.7</v>
      </c>
      <c r="H272" s="209">
        <v>1019.4</v>
      </c>
      <c r="I272" s="210">
        <v>1016.1</v>
      </c>
      <c r="J272" s="211">
        <v>1018.7</v>
      </c>
      <c r="K272" s="209">
        <v>1018.8</v>
      </c>
      <c r="L272" s="212">
        <v>1016.3</v>
      </c>
      <c r="M272" s="213">
        <v>1017.4</v>
      </c>
      <c r="N272" s="206">
        <v>1018.7</v>
      </c>
      <c r="O272" s="155" t="s">
        <v>384</v>
      </c>
    </row>
    <row r="273" spans="1:15" x14ac:dyDescent="0.25">
      <c r="A273" s="15"/>
      <c r="B273" s="16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</row>
    <row r="274" spans="1:15" x14ac:dyDescent="0.25">
      <c r="A274" s="3" t="s">
        <v>385</v>
      </c>
      <c r="B274" s="4" t="s">
        <v>1</v>
      </c>
      <c r="C274" s="5" t="s">
        <v>2</v>
      </c>
      <c r="D274" s="6" t="s">
        <v>3</v>
      </c>
      <c r="E274" s="7" t="s">
        <v>4</v>
      </c>
      <c r="F274" s="8" t="s">
        <v>5</v>
      </c>
      <c r="G274" s="9" t="s">
        <v>6</v>
      </c>
      <c r="H274" s="10" t="s">
        <v>7</v>
      </c>
      <c r="I274" s="11" t="s">
        <v>8</v>
      </c>
      <c r="J274" s="12" t="s">
        <v>9</v>
      </c>
      <c r="K274" s="10" t="s">
        <v>10</v>
      </c>
      <c r="L274" s="13" t="s">
        <v>11</v>
      </c>
      <c r="M274" s="14" t="s">
        <v>12</v>
      </c>
      <c r="N274" s="7" t="s">
        <v>13</v>
      </c>
      <c r="O274" s="3" t="s">
        <v>385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4"/>
  <sheetViews>
    <sheetView topLeftCell="A106" workbookViewId="0">
      <selection activeCell="B186" activeCellId="2" sqref="B163 B178 B186"/>
    </sheetView>
  </sheetViews>
  <sheetFormatPr baseColWidth="10" defaultRowHeight="15" x14ac:dyDescent="0.25"/>
  <cols>
    <col min="1" max="1" width="41.5703125" customWidth="1"/>
    <col min="15" max="15" width="48.140625" customWidth="1"/>
  </cols>
  <sheetData>
    <row r="1" spans="1:15" x14ac:dyDescent="0.25">
      <c r="A1" s="3" t="s">
        <v>421</v>
      </c>
      <c r="B1" s="4" t="s">
        <v>1</v>
      </c>
      <c r="C1" s="5" t="s">
        <v>2</v>
      </c>
      <c r="D1" s="6" t="s">
        <v>3</v>
      </c>
      <c r="E1" s="7" t="s">
        <v>4</v>
      </c>
      <c r="F1" s="8" t="s">
        <v>5</v>
      </c>
      <c r="G1" s="9" t="s">
        <v>6</v>
      </c>
      <c r="H1" s="10" t="s">
        <v>7</v>
      </c>
      <c r="I1" s="11" t="s">
        <v>8</v>
      </c>
      <c r="J1" s="12" t="s">
        <v>9</v>
      </c>
      <c r="K1" s="10" t="s">
        <v>10</v>
      </c>
      <c r="L1" s="13" t="s">
        <v>11</v>
      </c>
      <c r="M1" s="14" t="s">
        <v>12</v>
      </c>
      <c r="N1" s="7" t="s">
        <v>13</v>
      </c>
      <c r="O1" s="3" t="s">
        <v>421</v>
      </c>
    </row>
    <row r="2" spans="1:15" ht="15.75" thickBot="1" x14ac:dyDescent="0.3">
      <c r="A2" s="15" t="s">
        <v>82</v>
      </c>
      <c r="B2" s="16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 t="s">
        <v>82</v>
      </c>
    </row>
    <row r="3" spans="1:15" ht="15.75" thickTop="1" x14ac:dyDescent="0.25">
      <c r="A3" s="3" t="s">
        <v>83</v>
      </c>
      <c r="B3" s="4">
        <f>INT(SUM(C3:N3)*100/12)/100</f>
        <v>7.66</v>
      </c>
      <c r="C3" s="5">
        <v>0.61599999999999999</v>
      </c>
      <c r="D3" s="6">
        <v>1.29</v>
      </c>
      <c r="E3" s="7">
        <v>2.02</v>
      </c>
      <c r="F3" s="8">
        <v>4.9000000000000004</v>
      </c>
      <c r="G3" s="9">
        <v>9.68</v>
      </c>
      <c r="H3" s="10">
        <v>11</v>
      </c>
      <c r="I3" s="11">
        <v>15.3</v>
      </c>
      <c r="J3" s="12">
        <v>13.1</v>
      </c>
      <c r="K3" s="10">
        <v>13.9</v>
      </c>
      <c r="L3" s="13">
        <v>11.4</v>
      </c>
      <c r="M3" s="73">
        <v>5.54</v>
      </c>
      <c r="N3" s="7">
        <v>3.25</v>
      </c>
      <c r="O3" s="3" t="s">
        <v>83</v>
      </c>
    </row>
    <row r="4" spans="1:15" x14ac:dyDescent="0.25">
      <c r="A4" s="2" t="s">
        <v>84</v>
      </c>
      <c r="B4" s="4">
        <f>INT(SUM(C4:N4)*100/12)/100</f>
        <v>6.95</v>
      </c>
      <c r="C4" s="17">
        <v>2.1360000000000001</v>
      </c>
      <c r="D4" s="19">
        <v>1.9387999999999999</v>
      </c>
      <c r="E4" s="20">
        <v>3.4380000000000002</v>
      </c>
      <c r="F4" s="21">
        <v>4.87</v>
      </c>
      <c r="G4" s="22">
        <v>8.0419999999999998</v>
      </c>
      <c r="H4" s="23">
        <v>11.356</v>
      </c>
      <c r="I4" s="24">
        <v>13.2</v>
      </c>
      <c r="J4" s="25">
        <v>13.556000000000001</v>
      </c>
      <c r="K4" s="23">
        <v>10.1</v>
      </c>
      <c r="L4" s="26">
        <v>8.9759999999999991</v>
      </c>
      <c r="M4" s="27">
        <v>3.97</v>
      </c>
      <c r="N4" s="20">
        <v>1.9159999999999999</v>
      </c>
      <c r="O4" s="2" t="s">
        <v>84</v>
      </c>
    </row>
    <row r="5" spans="1:15" x14ac:dyDescent="0.25">
      <c r="A5" s="2" t="s">
        <v>21</v>
      </c>
      <c r="B5" s="18">
        <f t="shared" ref="B5:N5" si="0">B3-B4</f>
        <v>0.71</v>
      </c>
      <c r="C5" s="17">
        <f t="shared" si="0"/>
        <v>-1.52</v>
      </c>
      <c r="D5" s="19">
        <f t="shared" si="0"/>
        <v>-0.64879999999999982</v>
      </c>
      <c r="E5" s="20">
        <f t="shared" si="0"/>
        <v>-1.4180000000000001</v>
      </c>
      <c r="F5" s="21">
        <f t="shared" si="0"/>
        <v>3.0000000000000249E-2</v>
      </c>
      <c r="G5" s="22">
        <f t="shared" si="0"/>
        <v>1.6379999999999999</v>
      </c>
      <c r="H5" s="23">
        <f t="shared" si="0"/>
        <v>-0.35599999999999987</v>
      </c>
      <c r="I5" s="24">
        <f t="shared" si="0"/>
        <v>2.1000000000000014</v>
      </c>
      <c r="J5" s="25">
        <f t="shared" si="0"/>
        <v>-0.45600000000000129</v>
      </c>
      <c r="K5" s="23">
        <f t="shared" si="0"/>
        <v>3.8000000000000007</v>
      </c>
      <c r="L5" s="26">
        <f t="shared" si="0"/>
        <v>2.4240000000000013</v>
      </c>
      <c r="M5" s="27">
        <f t="shared" si="0"/>
        <v>1.5699999999999998</v>
      </c>
      <c r="N5" s="20">
        <f t="shared" si="0"/>
        <v>1.3340000000000001</v>
      </c>
      <c r="O5" s="2" t="s">
        <v>21</v>
      </c>
    </row>
    <row r="6" spans="1:15" x14ac:dyDescent="0.25">
      <c r="A6" s="2" t="s">
        <v>85</v>
      </c>
      <c r="B6" s="18">
        <v>6.13</v>
      </c>
      <c r="C6" s="17">
        <v>0.34</v>
      </c>
      <c r="D6" s="19">
        <v>-0.8</v>
      </c>
      <c r="E6" s="20">
        <v>2.02</v>
      </c>
      <c r="F6" s="21">
        <v>3.61</v>
      </c>
      <c r="G6" s="22">
        <v>6.53</v>
      </c>
      <c r="H6" s="23">
        <v>9.85</v>
      </c>
      <c r="I6" s="24">
        <v>12</v>
      </c>
      <c r="J6" s="25">
        <v>11.7</v>
      </c>
      <c r="K6" s="23">
        <v>7.66</v>
      </c>
      <c r="L6" s="26">
        <v>4.42</v>
      </c>
      <c r="M6" s="27">
        <v>3.45</v>
      </c>
      <c r="N6" s="20">
        <v>0.63</v>
      </c>
      <c r="O6" s="2" t="s">
        <v>85</v>
      </c>
    </row>
    <row r="7" spans="1:15" x14ac:dyDescent="0.25">
      <c r="A7" s="2" t="s">
        <v>86</v>
      </c>
      <c r="B7" s="231">
        <v>2003</v>
      </c>
      <c r="C7" s="17">
        <v>2003</v>
      </c>
      <c r="D7" s="19">
        <v>2003</v>
      </c>
      <c r="E7" s="20">
        <v>2006</v>
      </c>
      <c r="F7" s="21">
        <v>2003</v>
      </c>
      <c r="G7" s="22">
        <v>2004</v>
      </c>
      <c r="H7" s="23">
        <v>2001</v>
      </c>
      <c r="I7" s="24">
        <v>2002</v>
      </c>
      <c r="J7" s="25">
        <v>2005</v>
      </c>
      <c r="K7" s="23">
        <v>2003</v>
      </c>
      <c r="L7" s="26">
        <v>2003</v>
      </c>
      <c r="M7" s="27">
        <v>2005</v>
      </c>
      <c r="N7" s="20">
        <v>2001</v>
      </c>
      <c r="O7" s="2" t="s">
        <v>86</v>
      </c>
    </row>
    <row r="8" spans="1:15" x14ac:dyDescent="0.25">
      <c r="A8" s="2" t="s">
        <v>87</v>
      </c>
      <c r="B8" s="18">
        <v>7.66</v>
      </c>
      <c r="C8" s="17">
        <v>3.19</v>
      </c>
      <c r="D8" s="19">
        <v>5.07</v>
      </c>
      <c r="E8" s="20">
        <v>4.58</v>
      </c>
      <c r="F8" s="21">
        <v>6.27</v>
      </c>
      <c r="G8" s="22">
        <v>9.68</v>
      </c>
      <c r="H8" s="23">
        <v>12.6</v>
      </c>
      <c r="I8" s="24">
        <v>15.3</v>
      </c>
      <c r="J8" s="25">
        <v>15.2</v>
      </c>
      <c r="K8" s="23">
        <v>13.9</v>
      </c>
      <c r="L8" s="26">
        <v>12</v>
      </c>
      <c r="M8" s="27">
        <v>5.98</v>
      </c>
      <c r="N8" s="20">
        <v>4.5</v>
      </c>
      <c r="O8" s="2" t="s">
        <v>87</v>
      </c>
    </row>
    <row r="9" spans="1:15" x14ac:dyDescent="0.25">
      <c r="A9" s="2" t="s">
        <v>86</v>
      </c>
      <c r="B9" s="231">
        <v>2006</v>
      </c>
      <c r="C9" s="17">
        <v>2002</v>
      </c>
      <c r="D9" s="19">
        <v>2002</v>
      </c>
      <c r="E9" s="20">
        <v>2001</v>
      </c>
      <c r="F9" s="21">
        <v>2005</v>
      </c>
      <c r="G9" s="22">
        <v>2006</v>
      </c>
      <c r="H9" s="23">
        <v>2003</v>
      </c>
      <c r="I9" s="24">
        <v>2006</v>
      </c>
      <c r="J9" s="25">
        <v>2004</v>
      </c>
      <c r="K9" s="23">
        <v>2006</v>
      </c>
      <c r="L9" s="26">
        <v>2001</v>
      </c>
      <c r="M9" s="27">
        <v>2002</v>
      </c>
      <c r="N9" s="20">
        <v>2002</v>
      </c>
      <c r="O9" s="2" t="s">
        <v>86</v>
      </c>
    </row>
    <row r="10" spans="1:15" x14ac:dyDescent="0.25">
      <c r="A10" s="3" t="s">
        <v>88</v>
      </c>
      <c r="B10" s="18">
        <v>-8</v>
      </c>
      <c r="C10" s="5">
        <v>-8</v>
      </c>
      <c r="D10" s="6">
        <v>-4.7</v>
      </c>
      <c r="E10" s="7">
        <v>-6.1</v>
      </c>
      <c r="F10" s="8">
        <v>-2.9</v>
      </c>
      <c r="G10" s="9">
        <v>4</v>
      </c>
      <c r="H10" s="10">
        <v>3.1</v>
      </c>
      <c r="I10" s="11">
        <v>10.3</v>
      </c>
      <c r="J10" s="12">
        <v>8.6</v>
      </c>
      <c r="K10" s="10">
        <v>7.8</v>
      </c>
      <c r="L10" s="13">
        <v>4.8</v>
      </c>
      <c r="M10" s="14">
        <v>-0.6</v>
      </c>
      <c r="N10" s="7">
        <v>-3.2</v>
      </c>
      <c r="O10" s="3" t="s">
        <v>88</v>
      </c>
    </row>
    <row r="11" spans="1:15" x14ac:dyDescent="0.25">
      <c r="A11" s="36" t="s">
        <v>89</v>
      </c>
      <c r="B11" s="51">
        <v>38742</v>
      </c>
      <c r="C11" s="40">
        <v>38742</v>
      </c>
      <c r="D11" s="41">
        <v>38749</v>
      </c>
      <c r="E11" s="42">
        <v>38413</v>
      </c>
      <c r="F11" s="43">
        <v>38813</v>
      </c>
      <c r="G11" s="44">
        <v>38839</v>
      </c>
      <c r="H11" s="45">
        <v>38869</v>
      </c>
      <c r="I11" s="46">
        <v>38911</v>
      </c>
      <c r="J11" s="47">
        <v>38959</v>
      </c>
      <c r="K11" s="45">
        <v>38968</v>
      </c>
      <c r="L11" s="48">
        <v>39003</v>
      </c>
      <c r="M11" s="49">
        <v>39026</v>
      </c>
      <c r="N11" s="42">
        <v>39071</v>
      </c>
      <c r="O11" s="36" t="s">
        <v>89</v>
      </c>
    </row>
    <row r="12" spans="1:15" x14ac:dyDescent="0.25">
      <c r="A12" s="2" t="s">
        <v>90</v>
      </c>
      <c r="B12" s="18">
        <v>-11.9</v>
      </c>
      <c r="C12" s="17">
        <v>-8.1</v>
      </c>
      <c r="D12" s="19">
        <v>-11</v>
      </c>
      <c r="E12" s="33">
        <v>-11.9</v>
      </c>
      <c r="F12" s="21">
        <v>-5.2</v>
      </c>
      <c r="G12" s="22">
        <v>-0.2</v>
      </c>
      <c r="H12" s="23">
        <v>3.1</v>
      </c>
      <c r="I12" s="24">
        <v>7</v>
      </c>
      <c r="J12" s="25">
        <v>6.8</v>
      </c>
      <c r="K12" s="23">
        <v>1</v>
      </c>
      <c r="L12" s="26">
        <v>-5.5</v>
      </c>
      <c r="M12" s="27">
        <v>-3.8</v>
      </c>
      <c r="N12" s="20">
        <v>-7.1</v>
      </c>
      <c r="O12" s="2" t="s">
        <v>90</v>
      </c>
    </row>
    <row r="13" spans="1:15" ht="15.75" thickBot="1" x14ac:dyDescent="0.3">
      <c r="A13" s="50" t="s">
        <v>89</v>
      </c>
      <c r="B13" s="51">
        <v>38415</v>
      </c>
      <c r="C13" s="52">
        <v>37630</v>
      </c>
      <c r="D13" s="53">
        <v>38411</v>
      </c>
      <c r="E13" s="42">
        <v>38415</v>
      </c>
      <c r="F13" s="55">
        <v>37719</v>
      </c>
      <c r="G13" s="56">
        <v>38490</v>
      </c>
      <c r="H13" s="57">
        <v>38869</v>
      </c>
      <c r="I13" s="58" t="s">
        <v>94</v>
      </c>
      <c r="J13" s="59">
        <v>38580</v>
      </c>
      <c r="K13" s="57">
        <v>37888</v>
      </c>
      <c r="L13" s="60">
        <v>37922</v>
      </c>
      <c r="M13" s="61">
        <v>38674</v>
      </c>
      <c r="N13" s="54">
        <v>37965</v>
      </c>
      <c r="O13" s="50" t="s">
        <v>89</v>
      </c>
    </row>
    <row r="14" spans="1:15" ht="15.75" thickTop="1" x14ac:dyDescent="0.25">
      <c r="A14" s="62" t="s">
        <v>97</v>
      </c>
      <c r="B14" s="232">
        <f>INT(SUM(C14:N14)*100/12)/100</f>
        <v>7.73</v>
      </c>
      <c r="C14" s="64">
        <v>0.8</v>
      </c>
      <c r="D14" s="65">
        <v>1.1000000000000001</v>
      </c>
      <c r="E14" s="66">
        <v>2.2999999999999998</v>
      </c>
      <c r="F14" s="67">
        <v>5.3</v>
      </c>
      <c r="G14" s="68">
        <v>9.3000000000000007</v>
      </c>
      <c r="H14" s="69">
        <v>10.9</v>
      </c>
      <c r="I14" s="70">
        <v>15.3</v>
      </c>
      <c r="J14" s="71">
        <v>13.3</v>
      </c>
      <c r="K14" s="69">
        <v>13.9</v>
      </c>
      <c r="L14" s="72">
        <v>11.2</v>
      </c>
      <c r="M14" s="73">
        <v>5.9</v>
      </c>
      <c r="N14" s="66">
        <v>3.5</v>
      </c>
      <c r="O14" s="62" t="s">
        <v>97</v>
      </c>
    </row>
    <row r="15" spans="1:15" x14ac:dyDescent="0.25">
      <c r="A15" s="2" t="s">
        <v>98</v>
      </c>
      <c r="B15" s="18">
        <f>INT(SUM(C15:N15)*100/12)/100</f>
        <v>6.44</v>
      </c>
      <c r="C15" s="17">
        <v>1</v>
      </c>
      <c r="D15" s="19">
        <v>1.1000000000000001</v>
      </c>
      <c r="E15" s="20">
        <v>3</v>
      </c>
      <c r="F15" s="21">
        <v>4.5999999999999996</v>
      </c>
      <c r="G15" s="22">
        <v>7.9</v>
      </c>
      <c r="H15" s="23">
        <v>10.4</v>
      </c>
      <c r="I15" s="24">
        <v>12.4</v>
      </c>
      <c r="J15" s="25">
        <v>12.5</v>
      </c>
      <c r="K15" s="23">
        <v>10.7</v>
      </c>
      <c r="L15" s="26">
        <v>7.6</v>
      </c>
      <c r="M15" s="27">
        <v>4.0999999999999996</v>
      </c>
      <c r="N15" s="20">
        <v>2</v>
      </c>
      <c r="O15" s="2" t="s">
        <v>98</v>
      </c>
    </row>
    <row r="16" spans="1:15" x14ac:dyDescent="0.25">
      <c r="A16" s="2" t="s">
        <v>21</v>
      </c>
      <c r="B16" s="18">
        <f t="shared" ref="B16:N16" si="1">B14-B15</f>
        <v>1.29</v>
      </c>
      <c r="C16" s="17">
        <f t="shared" si="1"/>
        <v>-0.19999999999999996</v>
      </c>
      <c r="D16" s="19">
        <f t="shared" si="1"/>
        <v>0</v>
      </c>
      <c r="E16" s="20">
        <f t="shared" si="1"/>
        <v>-0.70000000000000018</v>
      </c>
      <c r="F16" s="21">
        <f t="shared" si="1"/>
        <v>0.70000000000000018</v>
      </c>
      <c r="G16" s="22">
        <f t="shared" si="1"/>
        <v>1.4000000000000004</v>
      </c>
      <c r="H16" s="23">
        <f t="shared" si="1"/>
        <v>0.5</v>
      </c>
      <c r="I16" s="24">
        <f t="shared" si="1"/>
        <v>2.9000000000000004</v>
      </c>
      <c r="J16" s="25">
        <f t="shared" si="1"/>
        <v>0.80000000000000071</v>
      </c>
      <c r="K16" s="23">
        <f t="shared" si="1"/>
        <v>3.2000000000000011</v>
      </c>
      <c r="L16" s="26">
        <f t="shared" si="1"/>
        <v>3.5999999999999996</v>
      </c>
      <c r="M16" s="27">
        <f t="shared" si="1"/>
        <v>1.8000000000000007</v>
      </c>
      <c r="N16" s="20">
        <f t="shared" si="1"/>
        <v>1.5</v>
      </c>
      <c r="O16" s="2" t="s">
        <v>21</v>
      </c>
    </row>
    <row r="17" spans="1:15" x14ac:dyDescent="0.25">
      <c r="A17" s="2" t="s">
        <v>85</v>
      </c>
      <c r="B17" s="16"/>
      <c r="C17" s="17">
        <v>-5.6</v>
      </c>
      <c r="D17" s="19">
        <v>-7.6</v>
      </c>
      <c r="E17" s="20">
        <v>-0.7</v>
      </c>
      <c r="F17" s="21">
        <v>2.2000000000000002</v>
      </c>
      <c r="G17" s="22">
        <v>5.8</v>
      </c>
      <c r="H17" s="23">
        <v>8.3000000000000007</v>
      </c>
      <c r="I17" s="24">
        <v>11.1</v>
      </c>
      <c r="J17" s="25">
        <v>10.6</v>
      </c>
      <c r="K17" s="23">
        <v>7.6</v>
      </c>
      <c r="L17" s="26">
        <v>5.0999999999999996</v>
      </c>
      <c r="M17" s="27">
        <v>1</v>
      </c>
      <c r="N17" s="20">
        <v>-2.4</v>
      </c>
      <c r="O17" s="2" t="s">
        <v>85</v>
      </c>
    </row>
    <row r="18" spans="1:15" x14ac:dyDescent="0.25">
      <c r="A18" s="2" t="s">
        <v>86</v>
      </c>
      <c r="B18" s="233"/>
      <c r="C18" s="17">
        <v>1963</v>
      </c>
      <c r="D18" s="19">
        <v>1956</v>
      </c>
      <c r="E18" s="20">
        <v>1955</v>
      </c>
      <c r="F18" s="21">
        <v>1954</v>
      </c>
      <c r="G18" s="22">
        <v>1991</v>
      </c>
      <c r="H18" s="23">
        <v>1949</v>
      </c>
      <c r="I18" s="24">
        <v>1984</v>
      </c>
      <c r="J18" s="25">
        <v>1978</v>
      </c>
      <c r="K18" s="23">
        <v>1986</v>
      </c>
      <c r="L18" s="26">
        <v>1947</v>
      </c>
      <c r="M18" s="27">
        <v>1985</v>
      </c>
      <c r="N18" s="20">
        <v>1963</v>
      </c>
      <c r="O18" s="2" t="s">
        <v>86</v>
      </c>
    </row>
    <row r="19" spans="1:15" x14ac:dyDescent="0.25">
      <c r="A19" s="2" t="s">
        <v>87</v>
      </c>
      <c r="B19" s="16"/>
      <c r="C19" s="17">
        <v>5</v>
      </c>
      <c r="D19" s="19">
        <v>5.4</v>
      </c>
      <c r="E19" s="20">
        <v>6.4</v>
      </c>
      <c r="F19" s="21">
        <v>7.9</v>
      </c>
      <c r="G19" s="22">
        <v>10.5</v>
      </c>
      <c r="H19" s="23">
        <v>12.3</v>
      </c>
      <c r="I19" s="24">
        <v>15.3</v>
      </c>
      <c r="J19" s="25">
        <v>15.8</v>
      </c>
      <c r="K19" s="23">
        <v>13.6</v>
      </c>
      <c r="L19" s="26">
        <v>11.9</v>
      </c>
      <c r="M19" s="27">
        <v>9.3000000000000007</v>
      </c>
      <c r="N19" s="20">
        <v>6</v>
      </c>
      <c r="O19" s="2" t="s">
        <v>87</v>
      </c>
    </row>
    <row r="20" spans="1:15" x14ac:dyDescent="0.25">
      <c r="A20" s="2" t="s">
        <v>86</v>
      </c>
      <c r="B20" s="233"/>
      <c r="C20" s="17">
        <v>1975</v>
      </c>
      <c r="D20" s="19">
        <v>1990</v>
      </c>
      <c r="E20" s="20">
        <v>1981</v>
      </c>
      <c r="F20" s="21">
        <v>1961</v>
      </c>
      <c r="G20" s="22">
        <v>2000</v>
      </c>
      <c r="H20" s="23">
        <v>1982</v>
      </c>
      <c r="I20" s="24">
        <v>2006</v>
      </c>
      <c r="J20" s="25">
        <v>1997</v>
      </c>
      <c r="K20" s="23" t="s">
        <v>99</v>
      </c>
      <c r="L20" s="26">
        <v>2001</v>
      </c>
      <c r="M20" s="27">
        <v>1994</v>
      </c>
      <c r="N20" s="20">
        <v>1974</v>
      </c>
      <c r="O20" s="2" t="s">
        <v>86</v>
      </c>
    </row>
    <row r="21" spans="1:15" x14ac:dyDescent="0.25">
      <c r="A21" s="3" t="s">
        <v>100</v>
      </c>
      <c r="B21" s="4">
        <v>-5.2</v>
      </c>
      <c r="C21" s="5">
        <v>-6.4</v>
      </c>
      <c r="D21" s="6">
        <v>-5.2</v>
      </c>
      <c r="E21" s="7">
        <v>-4</v>
      </c>
      <c r="F21" s="8">
        <v>-0.6</v>
      </c>
      <c r="G21" s="9">
        <v>4.9000000000000004</v>
      </c>
      <c r="H21" s="10">
        <v>3.9</v>
      </c>
      <c r="I21" s="11">
        <v>10.6</v>
      </c>
      <c r="J21" s="12">
        <v>10.7</v>
      </c>
      <c r="K21" s="10">
        <v>8.1999999999999993</v>
      </c>
      <c r="L21" s="13">
        <v>6.1</v>
      </c>
      <c r="M21" s="14">
        <v>0.5</v>
      </c>
      <c r="N21" s="7">
        <v>-1.9</v>
      </c>
      <c r="O21" s="3" t="s">
        <v>100</v>
      </c>
    </row>
    <row r="22" spans="1:15" x14ac:dyDescent="0.25">
      <c r="A22" s="36" t="s">
        <v>89</v>
      </c>
      <c r="B22" s="39">
        <v>38749</v>
      </c>
      <c r="C22" s="40">
        <v>38742</v>
      </c>
      <c r="D22" s="41">
        <v>38749</v>
      </c>
      <c r="E22" s="42">
        <v>38789</v>
      </c>
      <c r="F22" s="43">
        <v>38813</v>
      </c>
      <c r="G22" s="44">
        <v>38867</v>
      </c>
      <c r="H22" s="45">
        <v>38874</v>
      </c>
      <c r="I22" s="46">
        <v>38911</v>
      </c>
      <c r="J22" s="47">
        <v>38959</v>
      </c>
      <c r="K22" s="45">
        <v>38968</v>
      </c>
      <c r="L22" s="48">
        <v>39003</v>
      </c>
      <c r="M22" s="49">
        <v>39031</v>
      </c>
      <c r="N22" s="42">
        <v>39071</v>
      </c>
      <c r="O22" s="36" t="s">
        <v>89</v>
      </c>
    </row>
    <row r="23" spans="1:15" x14ac:dyDescent="0.25">
      <c r="A23" s="2" t="s">
        <v>17</v>
      </c>
      <c r="B23" s="18">
        <v>-17.399999999999999</v>
      </c>
      <c r="C23" s="17">
        <v>-17.399999999999999</v>
      </c>
      <c r="D23" s="19">
        <v>-15.2</v>
      </c>
      <c r="E23" s="20">
        <v>-9.8000000000000007</v>
      </c>
      <c r="F23" s="21">
        <v>-3.8</v>
      </c>
      <c r="G23" s="22">
        <v>-1.6</v>
      </c>
      <c r="H23" s="23">
        <v>0</v>
      </c>
      <c r="I23" s="24">
        <v>1.3</v>
      </c>
      <c r="J23" s="25">
        <v>4.9000000000000004</v>
      </c>
      <c r="K23" s="23">
        <v>1.3</v>
      </c>
      <c r="L23" s="26">
        <v>-5</v>
      </c>
      <c r="M23" s="27">
        <v>-8.5</v>
      </c>
      <c r="N23" s="20">
        <v>-14.6</v>
      </c>
      <c r="O23" s="2" t="s">
        <v>17</v>
      </c>
    </row>
    <row r="24" spans="1:15" x14ac:dyDescent="0.25">
      <c r="A24" s="2" t="s">
        <v>89</v>
      </c>
      <c r="B24" s="18">
        <v>1985</v>
      </c>
      <c r="C24" s="74">
        <v>31064</v>
      </c>
      <c r="D24" s="75">
        <v>10637</v>
      </c>
      <c r="E24" s="76">
        <v>38415</v>
      </c>
      <c r="F24" s="77">
        <v>8128</v>
      </c>
      <c r="G24" s="78">
        <v>22038</v>
      </c>
      <c r="H24" s="79">
        <v>12219</v>
      </c>
      <c r="I24" s="80">
        <v>12264</v>
      </c>
      <c r="J24" s="81">
        <v>29095</v>
      </c>
      <c r="K24" s="79">
        <v>29121</v>
      </c>
      <c r="L24" s="82">
        <v>7952</v>
      </c>
      <c r="M24" s="83">
        <v>10169</v>
      </c>
      <c r="N24" s="76">
        <v>13504</v>
      </c>
      <c r="O24" s="2" t="s">
        <v>89</v>
      </c>
    </row>
    <row r="25" spans="1:15" x14ac:dyDescent="0.25">
      <c r="A25" s="84" t="s">
        <v>101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84" t="s">
        <v>101</v>
      </c>
    </row>
    <row r="26" spans="1:15" x14ac:dyDescent="0.25">
      <c r="A26" s="3" t="s">
        <v>102</v>
      </c>
      <c r="B26" s="4">
        <f>INT(SUM(C26:N26)*100/12)/100</f>
        <v>16.04</v>
      </c>
      <c r="C26" s="5">
        <v>5.61</v>
      </c>
      <c r="D26" s="6">
        <v>6.22</v>
      </c>
      <c r="E26" s="7">
        <v>9.8000000000000007</v>
      </c>
      <c r="F26" s="8">
        <v>15</v>
      </c>
      <c r="G26" s="9">
        <v>18</v>
      </c>
      <c r="H26" s="10">
        <v>23.1</v>
      </c>
      <c r="I26" s="11">
        <v>28.9</v>
      </c>
      <c r="J26" s="12">
        <v>21.6</v>
      </c>
      <c r="K26" s="10">
        <v>23.8</v>
      </c>
      <c r="L26" s="13">
        <v>18.7</v>
      </c>
      <c r="M26" s="14">
        <v>13.1</v>
      </c>
      <c r="N26" s="7">
        <v>8.74</v>
      </c>
      <c r="O26" s="3" t="s">
        <v>102</v>
      </c>
    </row>
    <row r="27" spans="1:15" x14ac:dyDescent="0.25">
      <c r="A27" s="2" t="s">
        <v>103</v>
      </c>
      <c r="B27" s="18">
        <f>INT(SUM(C27:N27)*100/12)/100</f>
        <v>15.46</v>
      </c>
      <c r="C27" s="17">
        <v>7.54</v>
      </c>
      <c r="D27" s="19">
        <v>8.2380000000000013</v>
      </c>
      <c r="E27" s="20">
        <v>11.856</v>
      </c>
      <c r="F27" s="21">
        <v>15.363999999999999</v>
      </c>
      <c r="G27" s="22">
        <v>18.387999999999998</v>
      </c>
      <c r="H27" s="23">
        <v>21.82</v>
      </c>
      <c r="I27" s="24">
        <v>22.936</v>
      </c>
      <c r="J27" s="25">
        <v>24.423999999999999</v>
      </c>
      <c r="K27" s="23">
        <v>20.595999999999997</v>
      </c>
      <c r="L27" s="26">
        <v>16.503999999999998</v>
      </c>
      <c r="M27" s="27">
        <v>10.964</v>
      </c>
      <c r="N27" s="20">
        <v>6.9560000000000004</v>
      </c>
      <c r="O27" s="2" t="s">
        <v>103</v>
      </c>
    </row>
    <row r="28" spans="1:15" x14ac:dyDescent="0.25">
      <c r="A28" s="2" t="s">
        <v>21</v>
      </c>
      <c r="B28" s="18">
        <f t="shared" ref="B28:N28" si="2">B26-B27</f>
        <v>0.57999999999999829</v>
      </c>
      <c r="C28" s="17">
        <f t="shared" si="2"/>
        <v>-1.9299999999999997</v>
      </c>
      <c r="D28" s="19">
        <f t="shared" si="2"/>
        <v>-2.0180000000000016</v>
      </c>
      <c r="E28" s="20">
        <f t="shared" si="2"/>
        <v>-2.0559999999999992</v>
      </c>
      <c r="F28" s="21">
        <f t="shared" si="2"/>
        <v>-0.36399999999999899</v>
      </c>
      <c r="G28" s="22">
        <f t="shared" si="2"/>
        <v>-0.38799999999999812</v>
      </c>
      <c r="H28" s="23">
        <f t="shared" si="2"/>
        <v>1.2800000000000011</v>
      </c>
      <c r="I28" s="24">
        <f t="shared" si="2"/>
        <v>5.9639999999999986</v>
      </c>
      <c r="J28" s="25">
        <f t="shared" si="2"/>
        <v>-2.8239999999999981</v>
      </c>
      <c r="K28" s="23">
        <f t="shared" si="2"/>
        <v>3.2040000000000042</v>
      </c>
      <c r="L28" s="26">
        <f t="shared" si="2"/>
        <v>2.1960000000000015</v>
      </c>
      <c r="M28" s="27">
        <f t="shared" si="2"/>
        <v>2.1359999999999992</v>
      </c>
      <c r="N28" s="20">
        <f t="shared" si="2"/>
        <v>1.7839999999999998</v>
      </c>
      <c r="O28" s="2" t="s">
        <v>21</v>
      </c>
    </row>
    <row r="29" spans="1:15" x14ac:dyDescent="0.25">
      <c r="A29" s="2" t="s">
        <v>104</v>
      </c>
      <c r="B29" s="18">
        <v>14.98</v>
      </c>
      <c r="C29" s="17">
        <v>5.61</v>
      </c>
      <c r="D29" s="19">
        <v>6.22</v>
      </c>
      <c r="E29" s="20">
        <v>9.8000000000000007</v>
      </c>
      <c r="F29" s="21">
        <v>12.9</v>
      </c>
      <c r="G29" s="22">
        <v>17</v>
      </c>
      <c r="H29" s="23">
        <v>20</v>
      </c>
      <c r="I29" s="24">
        <v>21.9</v>
      </c>
      <c r="J29" s="25">
        <v>21.6</v>
      </c>
      <c r="K29" s="23">
        <v>18.100000000000001</v>
      </c>
      <c r="L29" s="26">
        <v>13.5</v>
      </c>
      <c r="M29" s="27">
        <v>10.4</v>
      </c>
      <c r="N29" s="20">
        <v>5.63</v>
      </c>
      <c r="O29" s="2" t="s">
        <v>104</v>
      </c>
    </row>
    <row r="30" spans="1:15" x14ac:dyDescent="0.25">
      <c r="A30" s="2" t="s">
        <v>86</v>
      </c>
      <c r="B30" s="231">
        <v>2001</v>
      </c>
      <c r="C30" s="17">
        <v>2006</v>
      </c>
      <c r="D30" s="19">
        <v>2006</v>
      </c>
      <c r="E30" s="20">
        <v>2006</v>
      </c>
      <c r="F30" s="21">
        <v>2001</v>
      </c>
      <c r="G30" s="22">
        <v>2002</v>
      </c>
      <c r="H30" s="23">
        <v>2002</v>
      </c>
      <c r="I30" s="24">
        <v>2002</v>
      </c>
      <c r="J30" s="25">
        <v>2006</v>
      </c>
      <c r="K30" s="23">
        <v>2001</v>
      </c>
      <c r="L30" s="26">
        <v>2003</v>
      </c>
      <c r="M30" s="27">
        <v>2001</v>
      </c>
      <c r="N30" s="20">
        <v>2001</v>
      </c>
      <c r="O30" s="2" t="s">
        <v>86</v>
      </c>
    </row>
    <row r="31" spans="1:15" x14ac:dyDescent="0.25">
      <c r="A31" s="2" t="s">
        <v>105</v>
      </c>
      <c r="B31" s="18">
        <v>16.04</v>
      </c>
      <c r="C31" s="17">
        <v>8.6999999999999993</v>
      </c>
      <c r="D31" s="19">
        <v>10.6</v>
      </c>
      <c r="E31" s="20">
        <v>14.1</v>
      </c>
      <c r="F31" s="21">
        <v>16.399999999999999</v>
      </c>
      <c r="G31" s="22">
        <v>19.239999999999998</v>
      </c>
      <c r="H31" s="23">
        <v>23.5</v>
      </c>
      <c r="I31" s="24">
        <v>28.9</v>
      </c>
      <c r="J31" s="25">
        <v>26.9</v>
      </c>
      <c r="K31" s="23">
        <v>23.8</v>
      </c>
      <c r="L31" s="26">
        <v>19.2</v>
      </c>
      <c r="M31" s="27">
        <v>13.1</v>
      </c>
      <c r="N31" s="20">
        <v>8.74</v>
      </c>
      <c r="O31" s="2" t="s">
        <v>105</v>
      </c>
    </row>
    <row r="32" spans="1:15" x14ac:dyDescent="0.25">
      <c r="A32" s="2" t="s">
        <v>86</v>
      </c>
      <c r="B32" s="231">
        <v>2006</v>
      </c>
      <c r="C32" s="17">
        <v>2005</v>
      </c>
      <c r="D32" s="19">
        <v>2002</v>
      </c>
      <c r="E32" s="20">
        <v>2003</v>
      </c>
      <c r="F32" s="21">
        <v>2004</v>
      </c>
      <c r="G32" s="22">
        <v>2001</v>
      </c>
      <c r="H32" s="23">
        <v>2005</v>
      </c>
      <c r="I32" s="24">
        <v>2006</v>
      </c>
      <c r="J32" s="25">
        <v>2003</v>
      </c>
      <c r="K32" s="23">
        <v>2006</v>
      </c>
      <c r="L32" s="26">
        <v>2005</v>
      </c>
      <c r="M32" s="27">
        <v>2006</v>
      </c>
      <c r="N32" s="20">
        <v>2006</v>
      </c>
      <c r="O32" s="2" t="s">
        <v>86</v>
      </c>
    </row>
    <row r="33" spans="1:15" x14ac:dyDescent="0.25">
      <c r="A33" s="3" t="s">
        <v>106</v>
      </c>
      <c r="B33" s="4">
        <v>36.4</v>
      </c>
      <c r="C33" s="5">
        <v>11.5</v>
      </c>
      <c r="D33" s="6">
        <v>11.8</v>
      </c>
      <c r="E33" s="7">
        <v>18.5</v>
      </c>
      <c r="F33" s="8">
        <v>21.1</v>
      </c>
      <c r="G33" s="9">
        <v>24.5</v>
      </c>
      <c r="H33" s="10">
        <v>32</v>
      </c>
      <c r="I33" s="11">
        <v>36.4</v>
      </c>
      <c r="J33" s="12">
        <v>26.3</v>
      </c>
      <c r="K33" s="10">
        <v>29.4</v>
      </c>
      <c r="L33" s="13">
        <v>21.7</v>
      </c>
      <c r="M33" s="14">
        <v>16.8</v>
      </c>
      <c r="N33" s="7">
        <v>15.4</v>
      </c>
      <c r="O33" s="3" t="s">
        <v>106</v>
      </c>
    </row>
    <row r="34" spans="1:15" x14ac:dyDescent="0.25">
      <c r="A34" s="36" t="s">
        <v>89</v>
      </c>
      <c r="B34" s="39">
        <v>38917</v>
      </c>
      <c r="C34" s="40">
        <v>38736</v>
      </c>
      <c r="D34" s="41">
        <v>38763</v>
      </c>
      <c r="E34" s="42">
        <v>38803</v>
      </c>
      <c r="F34" s="43">
        <v>38828</v>
      </c>
      <c r="G34" s="44">
        <v>38499</v>
      </c>
      <c r="H34" s="45">
        <v>38880</v>
      </c>
      <c r="I34" s="46">
        <v>38917</v>
      </c>
      <c r="J34" s="47">
        <v>38936</v>
      </c>
      <c r="K34" s="45">
        <v>38966</v>
      </c>
      <c r="L34" s="48">
        <v>39000</v>
      </c>
      <c r="M34" s="49">
        <v>39046</v>
      </c>
      <c r="N34" s="42">
        <v>39056</v>
      </c>
      <c r="O34" s="36" t="s">
        <v>89</v>
      </c>
    </row>
    <row r="35" spans="1:15" x14ac:dyDescent="0.25">
      <c r="A35" s="2" t="s">
        <v>107</v>
      </c>
      <c r="B35" s="18">
        <v>37.799999999999997</v>
      </c>
      <c r="C35" s="17">
        <v>14.5</v>
      </c>
      <c r="D35" s="19">
        <v>18.2</v>
      </c>
      <c r="E35" s="33">
        <v>22.3</v>
      </c>
      <c r="F35" s="21">
        <v>24.8</v>
      </c>
      <c r="G35" s="22">
        <v>32</v>
      </c>
      <c r="H35" s="23">
        <v>34</v>
      </c>
      <c r="I35" s="24">
        <v>36.4</v>
      </c>
      <c r="J35" s="85">
        <v>37.799999999999997</v>
      </c>
      <c r="K35" s="23">
        <v>30.4</v>
      </c>
      <c r="L35" s="26">
        <v>26.5</v>
      </c>
      <c r="M35" s="27">
        <v>18.8</v>
      </c>
      <c r="N35" s="20">
        <v>15.4</v>
      </c>
      <c r="O35" s="2" t="s">
        <v>107</v>
      </c>
    </row>
    <row r="36" spans="1:15" ht="15.75" thickBot="1" x14ac:dyDescent="0.3">
      <c r="A36" s="50" t="s">
        <v>89</v>
      </c>
      <c r="B36" s="51">
        <v>37843</v>
      </c>
      <c r="C36" s="52" t="s">
        <v>108</v>
      </c>
      <c r="D36" s="53">
        <v>38021</v>
      </c>
      <c r="E36" s="234">
        <v>38427</v>
      </c>
      <c r="F36" s="55">
        <v>37727</v>
      </c>
      <c r="G36" s="56">
        <v>38499</v>
      </c>
      <c r="H36" s="57">
        <v>37065</v>
      </c>
      <c r="I36" s="58">
        <v>38917</v>
      </c>
      <c r="J36" s="214">
        <v>37843</v>
      </c>
      <c r="K36" s="57">
        <v>37884</v>
      </c>
      <c r="L36" s="60" t="s">
        <v>110</v>
      </c>
      <c r="M36" s="61">
        <v>38659</v>
      </c>
      <c r="N36" s="54">
        <v>39056</v>
      </c>
      <c r="O36" s="50" t="s">
        <v>89</v>
      </c>
    </row>
    <row r="37" spans="1:15" ht="15.75" thickTop="1" x14ac:dyDescent="0.25">
      <c r="A37" s="86" t="s">
        <v>112</v>
      </c>
      <c r="B37" s="63">
        <f>INT(SUM(C37:N37)*100/12)/100</f>
        <v>14.89</v>
      </c>
      <c r="C37" s="64">
        <v>4.9000000000000004</v>
      </c>
      <c r="D37" s="65">
        <v>5.3</v>
      </c>
      <c r="E37" s="66">
        <v>8.6</v>
      </c>
      <c r="F37" s="67">
        <v>12.8</v>
      </c>
      <c r="G37" s="68">
        <v>16.7</v>
      </c>
      <c r="H37" s="69">
        <v>21.3</v>
      </c>
      <c r="I37" s="70">
        <v>27.3</v>
      </c>
      <c r="J37" s="71">
        <v>20.2</v>
      </c>
      <c r="K37" s="69">
        <v>22.7</v>
      </c>
      <c r="L37" s="72">
        <v>17.899999999999999</v>
      </c>
      <c r="M37" s="73">
        <v>12.5</v>
      </c>
      <c r="N37" s="66">
        <v>8.5</v>
      </c>
      <c r="O37" s="86" t="s">
        <v>112</v>
      </c>
    </row>
    <row r="38" spans="1:15" x14ac:dyDescent="0.25">
      <c r="A38" s="2" t="s">
        <v>113</v>
      </c>
      <c r="B38" s="18">
        <f>INT(SUM(C38:N38)*100/12)/100</f>
        <v>13.79</v>
      </c>
      <c r="C38" s="17">
        <v>5.9</v>
      </c>
      <c r="D38" s="19">
        <v>6.9</v>
      </c>
      <c r="E38" s="20">
        <v>10.1</v>
      </c>
      <c r="F38" s="21">
        <v>13</v>
      </c>
      <c r="G38" s="22">
        <v>16.8</v>
      </c>
      <c r="H38" s="23">
        <v>19.3</v>
      </c>
      <c r="I38" s="24">
        <v>21.4</v>
      </c>
      <c r="J38" s="25">
        <v>21.6</v>
      </c>
      <c r="K38" s="23">
        <v>19.2</v>
      </c>
      <c r="L38" s="26">
        <v>14.9</v>
      </c>
      <c r="M38" s="27">
        <v>9.6</v>
      </c>
      <c r="N38" s="20">
        <v>6.8</v>
      </c>
      <c r="O38" s="2" t="s">
        <v>113</v>
      </c>
    </row>
    <row r="39" spans="1:15" x14ac:dyDescent="0.25">
      <c r="A39" s="2" t="s">
        <v>21</v>
      </c>
      <c r="B39" s="18">
        <f t="shared" ref="B39:N39" si="3">B37-B38</f>
        <v>1.1000000000000014</v>
      </c>
      <c r="C39" s="17">
        <f t="shared" si="3"/>
        <v>-1</v>
      </c>
      <c r="D39" s="19">
        <f t="shared" si="3"/>
        <v>-1.6000000000000005</v>
      </c>
      <c r="E39" s="20">
        <f t="shared" si="3"/>
        <v>-1.5</v>
      </c>
      <c r="F39" s="21">
        <f t="shared" si="3"/>
        <v>-0.19999999999999929</v>
      </c>
      <c r="G39" s="22">
        <f t="shared" si="3"/>
        <v>-0.10000000000000142</v>
      </c>
      <c r="H39" s="23">
        <f t="shared" si="3"/>
        <v>2</v>
      </c>
      <c r="I39" s="24">
        <f t="shared" si="3"/>
        <v>5.9000000000000021</v>
      </c>
      <c r="J39" s="25">
        <f t="shared" si="3"/>
        <v>-1.4000000000000021</v>
      </c>
      <c r="K39" s="23">
        <f t="shared" si="3"/>
        <v>3.5</v>
      </c>
      <c r="L39" s="26">
        <f t="shared" si="3"/>
        <v>2.9999999999999982</v>
      </c>
      <c r="M39" s="27">
        <f t="shared" si="3"/>
        <v>2.9000000000000004</v>
      </c>
      <c r="N39" s="20">
        <f t="shared" si="3"/>
        <v>1.7000000000000002</v>
      </c>
      <c r="O39" s="2" t="s">
        <v>21</v>
      </c>
    </row>
    <row r="40" spans="1:15" x14ac:dyDescent="0.25">
      <c r="A40" s="2" t="s">
        <v>104</v>
      </c>
      <c r="B40" s="16"/>
      <c r="C40" s="17">
        <v>-0.6</v>
      </c>
      <c r="D40" s="19">
        <v>0.5</v>
      </c>
      <c r="E40" s="20">
        <v>6.6</v>
      </c>
      <c r="F40" s="21">
        <v>9.3000000000000007</v>
      </c>
      <c r="G40" s="22">
        <v>13.1</v>
      </c>
      <c r="H40" s="23">
        <v>16.3</v>
      </c>
      <c r="I40" s="24">
        <v>18.100000000000001</v>
      </c>
      <c r="J40" s="25">
        <v>18.7</v>
      </c>
      <c r="K40" s="23">
        <v>16.3</v>
      </c>
      <c r="L40" s="26">
        <v>10</v>
      </c>
      <c r="M40" s="27">
        <v>6.1</v>
      </c>
      <c r="N40" s="20">
        <v>2.2999999999999998</v>
      </c>
      <c r="O40" s="2" t="s">
        <v>104</v>
      </c>
    </row>
    <row r="41" spans="1:15" x14ac:dyDescent="0.25">
      <c r="A41" s="2" t="s">
        <v>86</v>
      </c>
      <c r="B41" s="233"/>
      <c r="C41" s="17">
        <v>1963</v>
      </c>
      <c r="D41" s="19">
        <v>1956</v>
      </c>
      <c r="E41" s="20">
        <v>1970</v>
      </c>
      <c r="F41" s="21">
        <v>1986</v>
      </c>
      <c r="G41" s="22">
        <v>1984</v>
      </c>
      <c r="H41" s="23">
        <v>1991</v>
      </c>
      <c r="I41" s="24">
        <v>1965</v>
      </c>
      <c r="J41" s="25">
        <v>1963</v>
      </c>
      <c r="K41" s="23">
        <v>1986</v>
      </c>
      <c r="L41" s="26">
        <v>1974</v>
      </c>
      <c r="M41" s="27">
        <v>1993</v>
      </c>
      <c r="N41" s="20">
        <v>1963</v>
      </c>
      <c r="O41" s="2" t="s">
        <v>86</v>
      </c>
    </row>
    <row r="42" spans="1:15" x14ac:dyDescent="0.25">
      <c r="A42" s="2" t="s">
        <v>105</v>
      </c>
      <c r="B42" s="16"/>
      <c r="C42" s="17">
        <v>9.5</v>
      </c>
      <c r="D42" s="19">
        <v>11.9</v>
      </c>
      <c r="E42" s="20">
        <v>14.8</v>
      </c>
      <c r="F42" s="21">
        <v>16.8</v>
      </c>
      <c r="G42" s="22">
        <v>20.9</v>
      </c>
      <c r="H42" s="23">
        <v>23.9</v>
      </c>
      <c r="I42" s="24">
        <v>27.3</v>
      </c>
      <c r="J42" s="25">
        <v>27.9</v>
      </c>
      <c r="K42" s="23">
        <v>23.9</v>
      </c>
      <c r="L42" s="26">
        <v>18.100000000000001</v>
      </c>
      <c r="M42" s="27">
        <v>13.1</v>
      </c>
      <c r="N42" s="20">
        <v>10</v>
      </c>
      <c r="O42" s="2" t="s">
        <v>105</v>
      </c>
    </row>
    <row r="43" spans="1:15" x14ac:dyDescent="0.25">
      <c r="A43" s="2" t="s">
        <v>86</v>
      </c>
      <c r="B43" s="233"/>
      <c r="C43" s="17">
        <v>1975</v>
      </c>
      <c r="D43" s="19">
        <v>1990</v>
      </c>
      <c r="E43" s="20">
        <v>1948</v>
      </c>
      <c r="F43" s="21">
        <v>1949</v>
      </c>
      <c r="G43" s="22">
        <v>1947</v>
      </c>
      <c r="H43" s="23">
        <v>1976</v>
      </c>
      <c r="I43" s="24">
        <v>2006</v>
      </c>
      <c r="J43" s="25">
        <v>1947</v>
      </c>
      <c r="K43" s="23">
        <v>1959</v>
      </c>
      <c r="L43" s="26">
        <v>2001</v>
      </c>
      <c r="M43" s="27">
        <v>1994</v>
      </c>
      <c r="N43" s="20">
        <v>1974</v>
      </c>
      <c r="O43" s="2" t="s">
        <v>86</v>
      </c>
    </row>
    <row r="44" spans="1:15" x14ac:dyDescent="0.25">
      <c r="A44" s="3" t="s">
        <v>106</v>
      </c>
      <c r="B44" s="4">
        <v>35.9</v>
      </c>
      <c r="C44" s="5">
        <v>10.3</v>
      </c>
      <c r="D44" s="6">
        <v>11.2</v>
      </c>
      <c r="E44" s="7">
        <v>17.3</v>
      </c>
      <c r="F44" s="8">
        <v>19.600000000000001</v>
      </c>
      <c r="G44" s="9">
        <v>23.7</v>
      </c>
      <c r="H44" s="10">
        <v>30.3</v>
      </c>
      <c r="I44" s="11">
        <v>35.9</v>
      </c>
      <c r="J44" s="12">
        <v>24.8</v>
      </c>
      <c r="K44" s="10">
        <v>28.8</v>
      </c>
      <c r="L44" s="13">
        <v>22.1</v>
      </c>
      <c r="M44" s="14">
        <v>16.899999999999999</v>
      </c>
      <c r="N44" s="7">
        <v>14.8</v>
      </c>
      <c r="O44" s="3" t="s">
        <v>106</v>
      </c>
    </row>
    <row r="45" spans="1:15" x14ac:dyDescent="0.25">
      <c r="A45" s="36" t="s">
        <v>89</v>
      </c>
      <c r="B45" s="39">
        <v>38917</v>
      </c>
      <c r="C45" s="40">
        <v>38736</v>
      </c>
      <c r="D45" s="41">
        <v>38763</v>
      </c>
      <c r="E45" s="42">
        <v>38803</v>
      </c>
      <c r="F45" s="43">
        <v>38828</v>
      </c>
      <c r="G45" s="44">
        <v>38864</v>
      </c>
      <c r="H45" s="45">
        <v>38880</v>
      </c>
      <c r="I45" s="46">
        <v>38917</v>
      </c>
      <c r="J45" s="47">
        <v>38935</v>
      </c>
      <c r="K45" s="45">
        <v>38971</v>
      </c>
      <c r="L45" s="48">
        <v>38991</v>
      </c>
      <c r="M45" s="49">
        <v>39046</v>
      </c>
      <c r="N45" s="42">
        <v>39056</v>
      </c>
      <c r="O45" s="36" t="s">
        <v>89</v>
      </c>
    </row>
    <row r="46" spans="1:15" x14ac:dyDescent="0.25">
      <c r="A46" s="2" t="s">
        <v>22</v>
      </c>
      <c r="B46" s="18">
        <v>37.799999999999997</v>
      </c>
      <c r="C46" s="17">
        <v>17.2</v>
      </c>
      <c r="D46" s="19">
        <v>19.899999999999999</v>
      </c>
      <c r="E46" s="20">
        <v>22.9</v>
      </c>
      <c r="F46" s="21">
        <v>29.3</v>
      </c>
      <c r="G46" s="22">
        <v>32.4</v>
      </c>
      <c r="H46" s="23">
        <v>35</v>
      </c>
      <c r="I46" s="24">
        <v>37.799999999999997</v>
      </c>
      <c r="J46" s="85">
        <v>37.299999999999997</v>
      </c>
      <c r="K46" s="23">
        <v>32.799999999999997</v>
      </c>
      <c r="L46" s="26">
        <v>27</v>
      </c>
      <c r="M46" s="27">
        <v>21.8</v>
      </c>
      <c r="N46" s="20">
        <v>16.100000000000001</v>
      </c>
      <c r="O46" s="2" t="s">
        <v>22</v>
      </c>
    </row>
    <row r="47" spans="1:15" x14ac:dyDescent="0.25">
      <c r="A47" s="2" t="s">
        <v>89</v>
      </c>
      <c r="B47" s="39">
        <v>19176</v>
      </c>
      <c r="C47" s="74">
        <v>13159</v>
      </c>
      <c r="D47" s="75">
        <v>18311</v>
      </c>
      <c r="E47" s="76">
        <v>19443</v>
      </c>
      <c r="F47" s="77">
        <v>18004</v>
      </c>
      <c r="G47" s="78">
        <v>19504</v>
      </c>
      <c r="H47" s="23">
        <v>1947</v>
      </c>
      <c r="I47" s="80">
        <v>19176</v>
      </c>
      <c r="J47" s="47">
        <v>37843</v>
      </c>
      <c r="K47" s="79">
        <v>18145</v>
      </c>
      <c r="L47" s="82">
        <v>7952</v>
      </c>
      <c r="M47" s="83">
        <v>10169</v>
      </c>
      <c r="N47" s="76">
        <v>36867</v>
      </c>
      <c r="O47" s="2" t="s">
        <v>89</v>
      </c>
    </row>
    <row r="48" spans="1:15" x14ac:dyDescent="0.25">
      <c r="A48" s="15" t="s">
        <v>114</v>
      </c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 t="s">
        <v>114</v>
      </c>
    </row>
    <row r="49" spans="1:15" x14ac:dyDescent="0.25">
      <c r="A49" s="3" t="s">
        <v>115</v>
      </c>
      <c r="B49" s="4">
        <f>INT(SUM(C49:N49)*100/12)/100</f>
        <v>11.85</v>
      </c>
      <c r="C49" s="5">
        <f t="shared" ref="C49:N50" si="4">(C3+C26)/2</f>
        <v>3.113</v>
      </c>
      <c r="D49" s="6">
        <f t="shared" si="4"/>
        <v>3.7549999999999999</v>
      </c>
      <c r="E49" s="7">
        <f t="shared" si="4"/>
        <v>5.91</v>
      </c>
      <c r="F49" s="8">
        <f t="shared" si="4"/>
        <v>9.9499999999999993</v>
      </c>
      <c r="G49" s="9">
        <f t="shared" si="4"/>
        <v>13.84</v>
      </c>
      <c r="H49" s="10">
        <f t="shared" si="4"/>
        <v>17.05</v>
      </c>
      <c r="I49" s="11">
        <f t="shared" si="4"/>
        <v>22.1</v>
      </c>
      <c r="J49" s="12">
        <f t="shared" si="4"/>
        <v>17.350000000000001</v>
      </c>
      <c r="K49" s="10">
        <f t="shared" si="4"/>
        <v>18.850000000000001</v>
      </c>
      <c r="L49" s="13">
        <f t="shared" si="4"/>
        <v>15.05</v>
      </c>
      <c r="M49" s="14">
        <f t="shared" si="4"/>
        <v>9.32</v>
      </c>
      <c r="N49" s="224">
        <f t="shared" si="4"/>
        <v>5.9950000000000001</v>
      </c>
      <c r="O49" s="3" t="s">
        <v>115</v>
      </c>
    </row>
    <row r="50" spans="1:15" x14ac:dyDescent="0.25">
      <c r="A50" s="30" t="s">
        <v>116</v>
      </c>
      <c r="B50" s="18">
        <f>INT(SUM(C50:N50)*100/12)/100</f>
        <v>11.21</v>
      </c>
      <c r="C50" s="17">
        <f t="shared" si="4"/>
        <v>4.8380000000000001</v>
      </c>
      <c r="D50" s="19">
        <f t="shared" si="4"/>
        <v>5.0884000000000009</v>
      </c>
      <c r="E50" s="20">
        <f t="shared" si="4"/>
        <v>7.6470000000000002</v>
      </c>
      <c r="F50" s="21">
        <f t="shared" si="4"/>
        <v>10.116999999999999</v>
      </c>
      <c r="G50" s="22">
        <f t="shared" si="4"/>
        <v>13.215</v>
      </c>
      <c r="H50" s="23">
        <f t="shared" si="4"/>
        <v>16.588000000000001</v>
      </c>
      <c r="I50" s="24">
        <f t="shared" si="4"/>
        <v>18.067999999999998</v>
      </c>
      <c r="J50" s="25">
        <f t="shared" si="4"/>
        <v>18.990000000000002</v>
      </c>
      <c r="K50" s="23">
        <f t="shared" si="4"/>
        <v>15.347999999999999</v>
      </c>
      <c r="L50" s="26">
        <f t="shared" si="4"/>
        <v>12.739999999999998</v>
      </c>
      <c r="M50" s="27">
        <f t="shared" si="4"/>
        <v>7.4670000000000005</v>
      </c>
      <c r="N50" s="20">
        <f t="shared" si="4"/>
        <v>4.4359999999999999</v>
      </c>
      <c r="O50" s="30" t="s">
        <v>116</v>
      </c>
    </row>
    <row r="51" spans="1:15" x14ac:dyDescent="0.25">
      <c r="A51" s="30" t="s">
        <v>21</v>
      </c>
      <c r="B51" s="18">
        <f t="shared" ref="B51:N51" si="5">B49-B50</f>
        <v>0.63999999999999879</v>
      </c>
      <c r="C51" s="17">
        <f t="shared" si="5"/>
        <v>-1.7250000000000001</v>
      </c>
      <c r="D51" s="19">
        <f t="shared" si="5"/>
        <v>-1.333400000000001</v>
      </c>
      <c r="E51" s="20">
        <f t="shared" si="5"/>
        <v>-1.7370000000000001</v>
      </c>
      <c r="F51" s="21">
        <f t="shared" si="5"/>
        <v>-0.16699999999999982</v>
      </c>
      <c r="G51" s="22">
        <f t="shared" si="5"/>
        <v>0.625</v>
      </c>
      <c r="H51" s="23">
        <f t="shared" si="5"/>
        <v>0.46199999999999974</v>
      </c>
      <c r="I51" s="24">
        <f t="shared" si="5"/>
        <v>4.0320000000000036</v>
      </c>
      <c r="J51" s="25">
        <f t="shared" si="5"/>
        <v>-1.6400000000000006</v>
      </c>
      <c r="K51" s="23">
        <f t="shared" si="5"/>
        <v>3.5020000000000024</v>
      </c>
      <c r="L51" s="26">
        <f t="shared" si="5"/>
        <v>2.3100000000000023</v>
      </c>
      <c r="M51" s="27">
        <f t="shared" si="5"/>
        <v>1.8529999999999998</v>
      </c>
      <c r="N51" s="20">
        <f t="shared" si="5"/>
        <v>1.5590000000000002</v>
      </c>
      <c r="O51" s="30" t="s">
        <v>21</v>
      </c>
    </row>
    <row r="52" spans="1:15" x14ac:dyDescent="0.25">
      <c r="A52" s="30" t="s">
        <v>117</v>
      </c>
      <c r="B52" s="18">
        <v>11.03</v>
      </c>
      <c r="C52" s="17">
        <v>3.113</v>
      </c>
      <c r="D52" s="19">
        <v>3.34</v>
      </c>
      <c r="E52" s="20">
        <v>5.91</v>
      </c>
      <c r="F52" s="21">
        <v>8.34</v>
      </c>
      <c r="G52" s="22">
        <v>12.715</v>
      </c>
      <c r="H52" s="23">
        <v>15.45</v>
      </c>
      <c r="I52" s="24">
        <v>16.95</v>
      </c>
      <c r="J52" s="25">
        <v>17.350000000000001</v>
      </c>
      <c r="K52" s="23">
        <v>13.94</v>
      </c>
      <c r="L52" s="26">
        <v>8.9600000000000009</v>
      </c>
      <c r="M52" s="27">
        <v>6.98</v>
      </c>
      <c r="N52" s="20">
        <v>3.13</v>
      </c>
      <c r="O52" s="30" t="s">
        <v>117</v>
      </c>
    </row>
    <row r="53" spans="1:15" x14ac:dyDescent="0.25">
      <c r="A53" s="30" t="s">
        <v>86</v>
      </c>
      <c r="B53" s="18">
        <v>2003</v>
      </c>
      <c r="C53" s="17">
        <v>2006</v>
      </c>
      <c r="D53" s="19">
        <v>2003</v>
      </c>
      <c r="E53" s="20">
        <v>2006</v>
      </c>
      <c r="F53" s="21">
        <v>2001</v>
      </c>
      <c r="G53" s="22">
        <v>2004</v>
      </c>
      <c r="H53" s="23">
        <v>2002</v>
      </c>
      <c r="I53" s="24">
        <v>2002</v>
      </c>
      <c r="J53" s="25">
        <v>2006</v>
      </c>
      <c r="K53" s="23">
        <v>2001</v>
      </c>
      <c r="L53" s="26">
        <v>2003</v>
      </c>
      <c r="M53" s="27">
        <v>2005</v>
      </c>
      <c r="N53" s="20">
        <v>2001</v>
      </c>
      <c r="O53" s="30" t="s">
        <v>86</v>
      </c>
    </row>
    <row r="54" spans="1:15" x14ac:dyDescent="0.25">
      <c r="A54" s="30" t="s">
        <v>118</v>
      </c>
      <c r="B54" s="18">
        <v>11.85</v>
      </c>
      <c r="C54" s="17">
        <v>5.85</v>
      </c>
      <c r="D54" s="19">
        <v>7.84</v>
      </c>
      <c r="E54" s="20">
        <v>8.66</v>
      </c>
      <c r="F54" s="21">
        <v>11.185</v>
      </c>
      <c r="G54" s="22">
        <v>13.93</v>
      </c>
      <c r="H54" s="23">
        <v>17.600000000000001</v>
      </c>
      <c r="I54" s="24">
        <v>22.1</v>
      </c>
      <c r="J54" s="25">
        <v>20.350000000000001</v>
      </c>
      <c r="K54" s="23">
        <v>18.850000000000001</v>
      </c>
      <c r="L54" s="26">
        <v>15.5</v>
      </c>
      <c r="M54" s="27">
        <v>9.32</v>
      </c>
      <c r="N54" s="20">
        <v>6.22</v>
      </c>
      <c r="O54" s="30" t="s">
        <v>118</v>
      </c>
    </row>
    <row r="55" spans="1:15" ht="15.75" thickBot="1" x14ac:dyDescent="0.3">
      <c r="A55" s="88" t="s">
        <v>86</v>
      </c>
      <c r="B55" s="89">
        <v>2006</v>
      </c>
      <c r="C55" s="90">
        <v>2005</v>
      </c>
      <c r="D55" s="91">
        <v>2002</v>
      </c>
      <c r="E55" s="92">
        <v>2003</v>
      </c>
      <c r="F55" s="93">
        <v>2005</v>
      </c>
      <c r="G55" s="94">
        <v>2001</v>
      </c>
      <c r="H55" s="95">
        <v>2005</v>
      </c>
      <c r="I55" s="96">
        <v>2006</v>
      </c>
      <c r="J55" s="97">
        <v>2003</v>
      </c>
      <c r="K55" s="95">
        <v>2006</v>
      </c>
      <c r="L55" s="98">
        <v>2005</v>
      </c>
      <c r="M55" s="99">
        <v>2006</v>
      </c>
      <c r="N55" s="92">
        <v>2002</v>
      </c>
      <c r="O55" s="88" t="s">
        <v>86</v>
      </c>
    </row>
    <row r="56" spans="1:15" ht="15.75" thickTop="1" x14ac:dyDescent="0.25">
      <c r="A56" s="100" t="s">
        <v>119</v>
      </c>
      <c r="B56" s="63">
        <f>INT(SUM(C56:N56)*100/12)/100</f>
        <v>11.31</v>
      </c>
      <c r="C56" s="64">
        <f t="shared" ref="C56:N57" si="6">(C14+C37)/2</f>
        <v>2.85</v>
      </c>
      <c r="D56" s="65">
        <f t="shared" si="6"/>
        <v>3.2</v>
      </c>
      <c r="E56" s="66">
        <f t="shared" si="6"/>
        <v>5.4499999999999993</v>
      </c>
      <c r="F56" s="67">
        <f t="shared" si="6"/>
        <v>9.0500000000000007</v>
      </c>
      <c r="G56" s="68">
        <f t="shared" si="6"/>
        <v>13</v>
      </c>
      <c r="H56" s="69">
        <f t="shared" si="6"/>
        <v>16.100000000000001</v>
      </c>
      <c r="I56" s="70">
        <f t="shared" si="6"/>
        <v>21.3</v>
      </c>
      <c r="J56" s="71">
        <f t="shared" si="6"/>
        <v>16.75</v>
      </c>
      <c r="K56" s="69">
        <f t="shared" si="6"/>
        <v>18.3</v>
      </c>
      <c r="L56" s="72">
        <f t="shared" si="6"/>
        <v>14.549999999999999</v>
      </c>
      <c r="M56" s="73">
        <f t="shared" si="6"/>
        <v>9.1999999999999993</v>
      </c>
      <c r="N56" s="66">
        <f t="shared" si="6"/>
        <v>6</v>
      </c>
      <c r="O56" s="100" t="s">
        <v>119</v>
      </c>
    </row>
    <row r="57" spans="1:15" x14ac:dyDescent="0.25">
      <c r="A57" s="2" t="s">
        <v>120</v>
      </c>
      <c r="B57" s="18">
        <f>INT(SUM(C57:N57)*100/12)/100</f>
        <v>10.11</v>
      </c>
      <c r="C57" s="17">
        <f t="shared" si="6"/>
        <v>3.45</v>
      </c>
      <c r="D57" s="19">
        <f t="shared" si="6"/>
        <v>4</v>
      </c>
      <c r="E57" s="20">
        <f t="shared" si="6"/>
        <v>6.55</v>
      </c>
      <c r="F57" s="21">
        <f t="shared" si="6"/>
        <v>8.8000000000000007</v>
      </c>
      <c r="G57" s="22">
        <f t="shared" si="6"/>
        <v>12.350000000000001</v>
      </c>
      <c r="H57" s="23">
        <f t="shared" si="6"/>
        <v>14.850000000000001</v>
      </c>
      <c r="I57" s="24">
        <f t="shared" si="6"/>
        <v>16.899999999999999</v>
      </c>
      <c r="J57" s="25">
        <f t="shared" si="6"/>
        <v>17.05</v>
      </c>
      <c r="K57" s="23">
        <f t="shared" si="6"/>
        <v>14.95</v>
      </c>
      <c r="L57" s="26">
        <f t="shared" si="6"/>
        <v>11.25</v>
      </c>
      <c r="M57" s="27">
        <f t="shared" si="6"/>
        <v>6.85</v>
      </c>
      <c r="N57" s="20">
        <f t="shared" si="6"/>
        <v>4.4000000000000004</v>
      </c>
      <c r="O57" s="2" t="s">
        <v>120</v>
      </c>
    </row>
    <row r="58" spans="1:15" x14ac:dyDescent="0.25">
      <c r="A58" s="30" t="s">
        <v>21</v>
      </c>
      <c r="B58" s="18">
        <f t="shared" ref="B58:N58" si="7">B56-B57</f>
        <v>1.2000000000000011</v>
      </c>
      <c r="C58" s="17">
        <f t="shared" si="7"/>
        <v>-0.60000000000000009</v>
      </c>
      <c r="D58" s="19">
        <f t="shared" si="7"/>
        <v>-0.79999999999999982</v>
      </c>
      <c r="E58" s="20">
        <f t="shared" si="7"/>
        <v>-1.1000000000000005</v>
      </c>
      <c r="F58" s="21">
        <f t="shared" si="7"/>
        <v>0.25</v>
      </c>
      <c r="G58" s="22">
        <f t="shared" si="7"/>
        <v>0.64999999999999858</v>
      </c>
      <c r="H58" s="23">
        <f t="shared" si="7"/>
        <v>1.25</v>
      </c>
      <c r="I58" s="24">
        <f t="shared" si="7"/>
        <v>4.4000000000000021</v>
      </c>
      <c r="J58" s="25">
        <f t="shared" si="7"/>
        <v>-0.30000000000000071</v>
      </c>
      <c r="K58" s="23">
        <f t="shared" si="7"/>
        <v>3.3500000000000014</v>
      </c>
      <c r="L58" s="26">
        <f t="shared" si="7"/>
        <v>3.2999999999999989</v>
      </c>
      <c r="M58" s="27">
        <f t="shared" si="7"/>
        <v>2.3499999999999996</v>
      </c>
      <c r="N58" s="20">
        <f t="shared" si="7"/>
        <v>1.5999999999999996</v>
      </c>
      <c r="O58" s="30" t="s">
        <v>21</v>
      </c>
    </row>
    <row r="59" spans="1:15" x14ac:dyDescent="0.25">
      <c r="A59" s="30" t="s">
        <v>117</v>
      </c>
      <c r="B59" s="16"/>
      <c r="C59" s="17">
        <v>-3.1</v>
      </c>
      <c r="D59" s="19">
        <v>-3.6</v>
      </c>
      <c r="E59" s="20">
        <v>3.4</v>
      </c>
      <c r="F59" s="21">
        <v>6.3</v>
      </c>
      <c r="G59" s="22">
        <v>9.6999999999999993</v>
      </c>
      <c r="H59" s="23">
        <v>12.5</v>
      </c>
      <c r="I59" s="24">
        <v>14.9</v>
      </c>
      <c r="J59" s="25">
        <v>14.9</v>
      </c>
      <c r="K59" s="23">
        <v>11.9</v>
      </c>
      <c r="L59" s="26">
        <v>7.6</v>
      </c>
      <c r="M59" s="27">
        <v>3.7</v>
      </c>
      <c r="N59" s="20">
        <v>0</v>
      </c>
      <c r="O59" s="30" t="s">
        <v>117</v>
      </c>
    </row>
    <row r="60" spans="1:15" x14ac:dyDescent="0.25">
      <c r="A60" s="30" t="s">
        <v>86</v>
      </c>
      <c r="B60" s="16"/>
      <c r="C60" s="17">
        <v>1963</v>
      </c>
      <c r="D60" s="19">
        <v>1956</v>
      </c>
      <c r="E60" s="20">
        <v>1955</v>
      </c>
      <c r="F60" s="21">
        <v>1986</v>
      </c>
      <c r="G60" s="22">
        <v>1984</v>
      </c>
      <c r="H60" s="23">
        <v>1972</v>
      </c>
      <c r="I60" s="24" t="s">
        <v>99</v>
      </c>
      <c r="J60" s="25">
        <v>1956</v>
      </c>
      <c r="K60" s="23">
        <v>1986</v>
      </c>
      <c r="L60" s="26">
        <v>1974</v>
      </c>
      <c r="M60" s="27">
        <v>1993</v>
      </c>
      <c r="N60" s="20">
        <v>1993</v>
      </c>
      <c r="O60" s="30" t="s">
        <v>86</v>
      </c>
    </row>
    <row r="61" spans="1:15" x14ac:dyDescent="0.25">
      <c r="A61" s="30" t="s">
        <v>118</v>
      </c>
      <c r="B61" s="16"/>
      <c r="C61" s="17">
        <v>7.3</v>
      </c>
      <c r="D61" s="19">
        <v>8.6</v>
      </c>
      <c r="E61" s="20">
        <v>9.9</v>
      </c>
      <c r="F61" s="21">
        <v>11.8</v>
      </c>
      <c r="G61" s="22">
        <v>15.1</v>
      </c>
      <c r="H61" s="23">
        <v>17.8</v>
      </c>
      <c r="I61" s="24">
        <v>21.3</v>
      </c>
      <c r="J61" s="25">
        <v>21.1</v>
      </c>
      <c r="K61" s="23">
        <v>18.600000000000001</v>
      </c>
      <c r="L61" s="26">
        <v>15</v>
      </c>
      <c r="M61" s="27">
        <v>11.2</v>
      </c>
      <c r="N61" s="20">
        <v>8</v>
      </c>
      <c r="O61" s="30" t="s">
        <v>118</v>
      </c>
    </row>
    <row r="62" spans="1:15" x14ac:dyDescent="0.25">
      <c r="A62" s="88" t="s">
        <v>86</v>
      </c>
      <c r="B62" s="101"/>
      <c r="C62" s="90">
        <v>1975</v>
      </c>
      <c r="D62" s="91">
        <v>1990</v>
      </c>
      <c r="E62" s="92" t="s">
        <v>99</v>
      </c>
      <c r="F62" s="93">
        <v>1961</v>
      </c>
      <c r="G62" s="94">
        <v>1947</v>
      </c>
      <c r="H62" s="95">
        <v>1976</v>
      </c>
      <c r="I62" s="96">
        <v>2006</v>
      </c>
      <c r="J62" s="97">
        <v>1947</v>
      </c>
      <c r="K62" s="95">
        <v>1949</v>
      </c>
      <c r="L62" s="98">
        <v>2001</v>
      </c>
      <c r="M62" s="99">
        <v>1994</v>
      </c>
      <c r="N62" s="92">
        <v>1974</v>
      </c>
      <c r="O62" s="88" t="s">
        <v>86</v>
      </c>
    </row>
    <row r="63" spans="1:15" x14ac:dyDescent="0.25">
      <c r="A63" s="15" t="s">
        <v>121</v>
      </c>
      <c r="B63" s="16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 t="s">
        <v>121</v>
      </c>
    </row>
    <row r="64" spans="1:15" x14ac:dyDescent="0.25">
      <c r="A64" s="3" t="s">
        <v>122</v>
      </c>
      <c r="B64" s="4">
        <f>SUM(C64:N64)</f>
        <v>53</v>
      </c>
      <c r="C64" s="5">
        <v>13</v>
      </c>
      <c r="D64" s="6">
        <v>9</v>
      </c>
      <c r="E64" s="7">
        <v>15</v>
      </c>
      <c r="F64" s="8">
        <v>4</v>
      </c>
      <c r="G64" s="9">
        <v>0</v>
      </c>
      <c r="H64" s="10">
        <v>0</v>
      </c>
      <c r="I64" s="11">
        <v>0</v>
      </c>
      <c r="J64" s="12">
        <v>0</v>
      </c>
      <c r="K64" s="10">
        <v>0</v>
      </c>
      <c r="L64" s="13">
        <v>0</v>
      </c>
      <c r="M64" s="14">
        <v>3</v>
      </c>
      <c r="N64" s="7">
        <v>9</v>
      </c>
      <c r="O64" s="3" t="s">
        <v>122</v>
      </c>
    </row>
    <row r="65" spans="1:15" x14ac:dyDescent="0.25">
      <c r="A65" s="2" t="s">
        <v>123</v>
      </c>
      <c r="B65" s="18">
        <f>SUM(C65:N65)</f>
        <v>50.528000000000006</v>
      </c>
      <c r="C65" s="17">
        <v>10.4</v>
      </c>
      <c r="D65" s="19">
        <v>11.2</v>
      </c>
      <c r="E65" s="20">
        <v>7.4</v>
      </c>
      <c r="F65" s="21">
        <v>3.8</v>
      </c>
      <c r="G65" s="22">
        <v>0.2</v>
      </c>
      <c r="H65" s="23">
        <v>0</v>
      </c>
      <c r="I65" s="24">
        <v>0</v>
      </c>
      <c r="J65" s="25">
        <v>0</v>
      </c>
      <c r="K65" s="23">
        <v>0</v>
      </c>
      <c r="L65" s="26">
        <v>1.6</v>
      </c>
      <c r="M65" s="27">
        <v>3.7280000000000002</v>
      </c>
      <c r="N65" s="20">
        <v>12.2</v>
      </c>
      <c r="O65" s="2" t="s">
        <v>123</v>
      </c>
    </row>
    <row r="66" spans="1:15" x14ac:dyDescent="0.25">
      <c r="A66" s="2" t="s">
        <v>124</v>
      </c>
      <c r="B66" s="18">
        <v>69</v>
      </c>
      <c r="C66" s="17">
        <v>14</v>
      </c>
      <c r="D66" s="19">
        <v>18</v>
      </c>
      <c r="E66" s="20">
        <v>15</v>
      </c>
      <c r="F66" s="21">
        <v>9</v>
      </c>
      <c r="G66" s="22">
        <v>1</v>
      </c>
      <c r="H66" s="23">
        <v>0</v>
      </c>
      <c r="I66" s="24">
        <v>0</v>
      </c>
      <c r="J66" s="25">
        <v>0</v>
      </c>
      <c r="K66" s="23">
        <v>0</v>
      </c>
      <c r="L66" s="26">
        <v>7</v>
      </c>
      <c r="M66" s="27">
        <v>8</v>
      </c>
      <c r="N66" s="20">
        <v>19</v>
      </c>
      <c r="O66" s="2" t="s">
        <v>124</v>
      </c>
    </row>
    <row r="67" spans="1:15" x14ac:dyDescent="0.25">
      <c r="A67" s="2" t="s">
        <v>86</v>
      </c>
      <c r="B67" s="18">
        <v>2003</v>
      </c>
      <c r="C67" s="17">
        <v>2003</v>
      </c>
      <c r="D67" s="19">
        <v>2003</v>
      </c>
      <c r="E67" s="20">
        <v>2006</v>
      </c>
      <c r="F67" s="21">
        <v>2003</v>
      </c>
      <c r="G67" s="22">
        <v>2005</v>
      </c>
      <c r="H67" s="23"/>
      <c r="I67" s="24"/>
      <c r="J67" s="25"/>
      <c r="K67" s="23"/>
      <c r="L67" s="26">
        <v>2003</v>
      </c>
      <c r="M67" s="27">
        <v>2005</v>
      </c>
      <c r="N67" s="20">
        <v>2001</v>
      </c>
      <c r="O67" s="2" t="s">
        <v>86</v>
      </c>
    </row>
    <row r="68" spans="1:15" x14ac:dyDescent="0.25">
      <c r="A68" s="2" t="s">
        <v>125</v>
      </c>
      <c r="B68" s="18">
        <v>34</v>
      </c>
      <c r="C68" s="17">
        <v>6</v>
      </c>
      <c r="D68" s="19">
        <v>6</v>
      </c>
      <c r="E68" s="20">
        <v>2</v>
      </c>
      <c r="F68" s="21">
        <v>0</v>
      </c>
      <c r="G68" s="22">
        <v>0</v>
      </c>
      <c r="H68" s="23">
        <v>0</v>
      </c>
      <c r="I68" s="24">
        <v>0</v>
      </c>
      <c r="J68" s="25">
        <v>0</v>
      </c>
      <c r="K68" s="23">
        <v>0</v>
      </c>
      <c r="L68" s="26">
        <v>0</v>
      </c>
      <c r="M68" s="27">
        <v>0</v>
      </c>
      <c r="N68" s="20">
        <v>7</v>
      </c>
      <c r="O68" s="2" t="s">
        <v>125</v>
      </c>
    </row>
    <row r="69" spans="1:15" x14ac:dyDescent="0.25">
      <c r="A69" s="2" t="s">
        <v>126</v>
      </c>
      <c r="B69" s="18">
        <v>2002</v>
      </c>
      <c r="C69" s="17">
        <v>2005</v>
      </c>
      <c r="D69" s="19">
        <v>2002</v>
      </c>
      <c r="E69" s="20">
        <v>2001</v>
      </c>
      <c r="F69" s="21">
        <v>2005</v>
      </c>
      <c r="G69" s="22">
        <v>2006</v>
      </c>
      <c r="H69" s="23"/>
      <c r="I69" s="24"/>
      <c r="J69" s="25"/>
      <c r="K69" s="23"/>
      <c r="L69" s="26">
        <v>2006</v>
      </c>
      <c r="M69" s="27">
        <v>2002</v>
      </c>
      <c r="N69" s="20">
        <v>2002</v>
      </c>
      <c r="O69" s="2" t="s">
        <v>126</v>
      </c>
    </row>
    <row r="70" spans="1:15" x14ac:dyDescent="0.25">
      <c r="A70" s="2" t="s">
        <v>127</v>
      </c>
      <c r="B70" s="102">
        <v>39025</v>
      </c>
      <c r="C70" s="17"/>
      <c r="D70" s="19"/>
      <c r="E70" s="20"/>
      <c r="F70" s="21"/>
      <c r="G70" s="22"/>
      <c r="H70" s="23"/>
      <c r="I70" s="24"/>
      <c r="J70" s="25"/>
      <c r="K70" s="23"/>
      <c r="L70" s="26"/>
      <c r="M70" s="27"/>
      <c r="N70" s="20"/>
      <c r="O70" s="2"/>
    </row>
    <row r="71" spans="1:15" x14ac:dyDescent="0.25">
      <c r="A71" s="2" t="s">
        <v>128</v>
      </c>
      <c r="B71" s="39">
        <v>37913</v>
      </c>
      <c r="C71" s="17"/>
      <c r="D71" s="19"/>
      <c r="E71" s="20"/>
      <c r="F71" s="21"/>
      <c r="G71" s="22"/>
      <c r="H71" s="23"/>
      <c r="I71" s="24"/>
      <c r="J71" s="25"/>
      <c r="K71" s="23"/>
      <c r="L71" s="26"/>
      <c r="M71" s="27"/>
      <c r="N71" s="20"/>
      <c r="O71" s="2"/>
    </row>
    <row r="72" spans="1:15" x14ac:dyDescent="0.25">
      <c r="A72" s="2" t="s">
        <v>129</v>
      </c>
      <c r="B72" s="39">
        <v>38673</v>
      </c>
      <c r="C72" s="17"/>
      <c r="D72" s="19"/>
      <c r="E72" s="20"/>
      <c r="F72" s="21"/>
      <c r="G72" s="22"/>
      <c r="H72" s="23"/>
      <c r="I72" s="24"/>
      <c r="J72" s="25"/>
      <c r="K72" s="23"/>
      <c r="L72" s="26"/>
      <c r="M72" s="27"/>
      <c r="N72" s="20"/>
      <c r="O72" s="2"/>
    </row>
    <row r="73" spans="1:15" x14ac:dyDescent="0.25">
      <c r="A73" s="2" t="s">
        <v>130</v>
      </c>
      <c r="B73" s="102">
        <v>38818</v>
      </c>
      <c r="C73" s="17"/>
      <c r="D73" s="19"/>
      <c r="E73" s="20"/>
      <c r="F73" s="21"/>
      <c r="G73" s="22"/>
      <c r="H73" s="23"/>
      <c r="I73" s="24"/>
      <c r="J73" s="25"/>
      <c r="K73" s="23"/>
      <c r="L73" s="26"/>
      <c r="M73" s="27"/>
      <c r="N73" s="20"/>
      <c r="O73" s="2"/>
    </row>
    <row r="74" spans="1:15" x14ac:dyDescent="0.25">
      <c r="A74" s="2" t="s">
        <v>131</v>
      </c>
      <c r="B74" s="39">
        <v>38818</v>
      </c>
      <c r="C74" s="17"/>
      <c r="D74" s="19"/>
      <c r="E74" s="20"/>
      <c r="F74" s="21"/>
      <c r="G74" s="22"/>
      <c r="H74" s="23"/>
      <c r="I74" s="24"/>
      <c r="J74" s="25"/>
      <c r="K74" s="23"/>
      <c r="L74" s="26"/>
      <c r="M74" s="27"/>
      <c r="N74" s="20"/>
      <c r="O74" s="2"/>
    </row>
    <row r="75" spans="1:15" ht="15.75" thickBot="1" x14ac:dyDescent="0.3">
      <c r="A75" s="103" t="s">
        <v>132</v>
      </c>
      <c r="B75" s="104">
        <v>38490</v>
      </c>
      <c r="C75" s="105"/>
      <c r="D75" s="106"/>
      <c r="E75" s="107"/>
      <c r="F75" s="108"/>
      <c r="G75" s="109"/>
      <c r="H75" s="110"/>
      <c r="I75" s="111"/>
      <c r="J75" s="112"/>
      <c r="K75" s="110"/>
      <c r="L75" s="113"/>
      <c r="M75" s="114"/>
      <c r="N75" s="107"/>
      <c r="O75" s="103"/>
    </row>
    <row r="76" spans="1:15" ht="15.75" thickTop="1" x14ac:dyDescent="0.25">
      <c r="A76" s="62" t="s">
        <v>133</v>
      </c>
      <c r="B76" s="63">
        <f>SUM(C76:N76)</f>
        <v>48</v>
      </c>
      <c r="C76" s="64">
        <v>12</v>
      </c>
      <c r="D76" s="65">
        <v>11</v>
      </c>
      <c r="E76" s="66">
        <v>15</v>
      </c>
      <c r="F76" s="67">
        <v>3</v>
      </c>
      <c r="G76" s="68">
        <v>0</v>
      </c>
      <c r="H76" s="69">
        <v>0</v>
      </c>
      <c r="I76" s="70">
        <v>0</v>
      </c>
      <c r="J76" s="71">
        <v>0</v>
      </c>
      <c r="K76" s="69">
        <v>0</v>
      </c>
      <c r="L76" s="72">
        <v>0</v>
      </c>
      <c r="M76" s="73">
        <v>0</v>
      </c>
      <c r="N76" s="66">
        <v>7</v>
      </c>
      <c r="O76" s="62" t="s">
        <v>133</v>
      </c>
    </row>
    <row r="77" spans="1:15" x14ac:dyDescent="0.25">
      <c r="A77" s="115" t="s">
        <v>134</v>
      </c>
      <c r="B77" s="116">
        <f>SUM(C77:N77)</f>
        <v>49</v>
      </c>
      <c r="C77" s="117">
        <v>12</v>
      </c>
      <c r="D77" s="118">
        <v>11</v>
      </c>
      <c r="E77" s="119">
        <v>7</v>
      </c>
      <c r="F77" s="120">
        <v>3</v>
      </c>
      <c r="G77" s="121">
        <v>0</v>
      </c>
      <c r="H77" s="122">
        <v>0</v>
      </c>
      <c r="I77" s="123">
        <v>0</v>
      </c>
      <c r="J77" s="124">
        <v>0</v>
      </c>
      <c r="K77" s="122">
        <v>0</v>
      </c>
      <c r="L77" s="125">
        <v>1</v>
      </c>
      <c r="M77" s="126">
        <v>5</v>
      </c>
      <c r="N77" s="119">
        <v>10</v>
      </c>
      <c r="O77" s="115" t="s">
        <v>134</v>
      </c>
    </row>
    <row r="78" spans="1:15" x14ac:dyDescent="0.25">
      <c r="A78" s="2" t="s">
        <v>124</v>
      </c>
      <c r="B78" s="127"/>
      <c r="C78" s="17">
        <v>28</v>
      </c>
      <c r="D78" s="19">
        <v>27</v>
      </c>
      <c r="E78" s="20">
        <v>23</v>
      </c>
      <c r="F78" s="21">
        <v>9</v>
      </c>
      <c r="G78" s="22">
        <v>2</v>
      </c>
      <c r="H78" s="23">
        <v>0</v>
      </c>
      <c r="I78" s="24">
        <v>0</v>
      </c>
      <c r="J78" s="25">
        <v>0</v>
      </c>
      <c r="K78" s="23">
        <v>0</v>
      </c>
      <c r="L78" s="26">
        <v>5</v>
      </c>
      <c r="M78" s="27">
        <v>15</v>
      </c>
      <c r="N78" s="20">
        <v>23</v>
      </c>
      <c r="O78" s="2" t="s">
        <v>124</v>
      </c>
    </row>
    <row r="79" spans="1:15" x14ac:dyDescent="0.25">
      <c r="A79" s="2" t="s">
        <v>86</v>
      </c>
      <c r="B79" s="127"/>
      <c r="C79" s="17" t="s">
        <v>99</v>
      </c>
      <c r="D79" s="19">
        <v>1956</v>
      </c>
      <c r="E79" s="20">
        <v>1955</v>
      </c>
      <c r="F79" s="21">
        <v>1956</v>
      </c>
      <c r="G79" s="22">
        <v>1962</v>
      </c>
      <c r="H79" s="23"/>
      <c r="I79" s="24"/>
      <c r="J79" s="25"/>
      <c r="K79" s="23"/>
      <c r="L79" s="26">
        <v>1997</v>
      </c>
      <c r="M79" s="27">
        <v>1985</v>
      </c>
      <c r="N79" s="20">
        <v>1963</v>
      </c>
      <c r="O79" s="2" t="s">
        <v>86</v>
      </c>
    </row>
    <row r="80" spans="1:15" x14ac:dyDescent="0.25">
      <c r="A80" s="2" t="s">
        <v>125</v>
      </c>
      <c r="B80" s="127"/>
      <c r="C80" s="17">
        <v>0</v>
      </c>
      <c r="D80" s="19">
        <v>0</v>
      </c>
      <c r="E80" s="20">
        <v>0</v>
      </c>
      <c r="F80" s="21">
        <v>0</v>
      </c>
      <c r="G80" s="22">
        <v>0</v>
      </c>
      <c r="H80" s="23">
        <v>0</v>
      </c>
      <c r="I80" s="24">
        <v>0</v>
      </c>
      <c r="J80" s="25">
        <v>0</v>
      </c>
      <c r="K80" s="23">
        <v>0</v>
      </c>
      <c r="L80" s="26">
        <v>0</v>
      </c>
      <c r="M80" s="27">
        <v>0</v>
      </c>
      <c r="N80" s="20">
        <v>0</v>
      </c>
      <c r="O80" s="2" t="s">
        <v>125</v>
      </c>
    </row>
    <row r="81" spans="1:15" x14ac:dyDescent="0.25">
      <c r="A81" s="128" t="s">
        <v>126</v>
      </c>
      <c r="B81" s="127"/>
      <c r="C81" s="90" t="s">
        <v>99</v>
      </c>
      <c r="D81" s="91" t="s">
        <v>99</v>
      </c>
      <c r="E81" s="92" t="s">
        <v>99</v>
      </c>
      <c r="F81" s="93" t="s">
        <v>99</v>
      </c>
      <c r="G81" s="94">
        <v>2002</v>
      </c>
      <c r="H81" s="95"/>
      <c r="I81" s="96"/>
      <c r="J81" s="97"/>
      <c r="K81" s="95"/>
      <c r="L81" s="98">
        <v>2006</v>
      </c>
      <c r="M81" s="99">
        <v>2006</v>
      </c>
      <c r="N81" s="92" t="s">
        <v>99</v>
      </c>
      <c r="O81" s="128" t="s">
        <v>126</v>
      </c>
    </row>
    <row r="82" spans="1:15" x14ac:dyDescent="0.25">
      <c r="A82" s="15" t="s">
        <v>135</v>
      </c>
      <c r="B82" s="16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 t="s">
        <v>135</v>
      </c>
    </row>
    <row r="83" spans="1:15" x14ac:dyDescent="0.25">
      <c r="A83" s="3" t="s">
        <v>136</v>
      </c>
      <c r="B83" s="4">
        <f>SUM(C83:N83)</f>
        <v>4</v>
      </c>
      <c r="C83" s="5">
        <v>2</v>
      </c>
      <c r="D83" s="6">
        <v>0</v>
      </c>
      <c r="E83" s="7">
        <v>2</v>
      </c>
      <c r="F83" s="8">
        <v>0</v>
      </c>
      <c r="G83" s="9">
        <v>0</v>
      </c>
      <c r="H83" s="10">
        <v>0</v>
      </c>
      <c r="I83" s="11">
        <v>0</v>
      </c>
      <c r="J83" s="12">
        <v>0</v>
      </c>
      <c r="K83" s="10">
        <v>0</v>
      </c>
      <c r="L83" s="13">
        <v>0</v>
      </c>
      <c r="M83" s="14">
        <v>0</v>
      </c>
      <c r="N83" s="7">
        <v>0</v>
      </c>
      <c r="O83" s="3" t="s">
        <v>136</v>
      </c>
    </row>
    <row r="84" spans="1:15" x14ac:dyDescent="0.25">
      <c r="A84" s="2" t="s">
        <v>137</v>
      </c>
      <c r="B84" s="18">
        <f>SUM(C84:N84)</f>
        <v>6.4000000000000012</v>
      </c>
      <c r="C84" s="17">
        <v>2.2000000000000002</v>
      </c>
      <c r="D84" s="19">
        <v>1.6</v>
      </c>
      <c r="E84" s="20">
        <v>1</v>
      </c>
      <c r="F84" s="21">
        <v>0.2</v>
      </c>
      <c r="G84" s="22">
        <v>0</v>
      </c>
      <c r="H84" s="23">
        <v>0</v>
      </c>
      <c r="I84" s="24">
        <v>0</v>
      </c>
      <c r="J84" s="25">
        <v>0</v>
      </c>
      <c r="K84" s="23">
        <v>0</v>
      </c>
      <c r="L84" s="26">
        <v>0.4</v>
      </c>
      <c r="M84" s="27">
        <v>0</v>
      </c>
      <c r="N84" s="20">
        <v>1</v>
      </c>
      <c r="O84" s="2" t="s">
        <v>137</v>
      </c>
    </row>
    <row r="85" spans="1:15" x14ac:dyDescent="0.25">
      <c r="A85" s="2" t="s">
        <v>138</v>
      </c>
      <c r="B85" s="18">
        <v>13</v>
      </c>
      <c r="C85" s="17">
        <v>6</v>
      </c>
      <c r="D85" s="19">
        <v>3</v>
      </c>
      <c r="E85" s="20">
        <v>5</v>
      </c>
      <c r="F85" s="21">
        <v>1</v>
      </c>
      <c r="G85" s="22">
        <v>0</v>
      </c>
      <c r="H85" s="23">
        <v>0</v>
      </c>
      <c r="I85" s="24">
        <v>0</v>
      </c>
      <c r="J85" s="25">
        <v>0</v>
      </c>
      <c r="K85" s="23">
        <v>0</v>
      </c>
      <c r="L85" s="26">
        <v>2</v>
      </c>
      <c r="M85" s="27">
        <v>0</v>
      </c>
      <c r="N85" s="20">
        <v>2</v>
      </c>
      <c r="O85" s="2" t="s">
        <v>138</v>
      </c>
    </row>
    <row r="86" spans="1:15" x14ac:dyDescent="0.25">
      <c r="A86" s="2" t="s">
        <v>86</v>
      </c>
      <c r="B86" s="18">
        <v>2003</v>
      </c>
      <c r="C86" s="17">
        <v>2003</v>
      </c>
      <c r="D86" s="19">
        <v>2005</v>
      </c>
      <c r="E86" s="20">
        <v>2005</v>
      </c>
      <c r="F86" s="21">
        <v>2003</v>
      </c>
      <c r="G86" s="22"/>
      <c r="H86" s="23"/>
      <c r="I86" s="24"/>
      <c r="J86" s="25"/>
      <c r="K86" s="23"/>
      <c r="L86" s="26">
        <v>2003</v>
      </c>
      <c r="M86" s="27">
        <v>2005</v>
      </c>
      <c r="N86" s="20">
        <v>2004</v>
      </c>
      <c r="O86" s="2" t="s">
        <v>86</v>
      </c>
    </row>
    <row r="87" spans="1:15" x14ac:dyDescent="0.25">
      <c r="A87" s="2" t="s">
        <v>139</v>
      </c>
      <c r="B87" s="18">
        <v>2</v>
      </c>
      <c r="C87" s="17">
        <v>0</v>
      </c>
      <c r="D87" s="19">
        <v>0</v>
      </c>
      <c r="E87" s="20">
        <v>0</v>
      </c>
      <c r="F87" s="21">
        <v>0</v>
      </c>
      <c r="G87" s="22">
        <v>0</v>
      </c>
      <c r="H87" s="23">
        <v>0</v>
      </c>
      <c r="I87" s="24">
        <v>0</v>
      </c>
      <c r="J87" s="25">
        <v>0</v>
      </c>
      <c r="K87" s="23">
        <v>0</v>
      </c>
      <c r="L87" s="26">
        <v>0</v>
      </c>
      <c r="M87" s="27">
        <v>0</v>
      </c>
      <c r="N87" s="20">
        <v>0</v>
      </c>
      <c r="O87" s="2" t="s">
        <v>139</v>
      </c>
    </row>
    <row r="88" spans="1:15" ht="15.75" thickBot="1" x14ac:dyDescent="0.3">
      <c r="A88" s="128" t="s">
        <v>126</v>
      </c>
      <c r="B88" s="89">
        <v>2002</v>
      </c>
      <c r="C88" s="90">
        <v>2005</v>
      </c>
      <c r="D88" s="91">
        <v>2006</v>
      </c>
      <c r="E88" s="92">
        <v>2004</v>
      </c>
      <c r="F88" s="93">
        <v>2006</v>
      </c>
      <c r="G88" s="94"/>
      <c r="H88" s="95"/>
      <c r="I88" s="96"/>
      <c r="J88" s="97"/>
      <c r="K88" s="95"/>
      <c r="L88" s="98">
        <v>2006</v>
      </c>
      <c r="M88" s="99">
        <v>2005</v>
      </c>
      <c r="N88" s="92">
        <v>2006</v>
      </c>
      <c r="O88" s="128" t="s">
        <v>126</v>
      </c>
    </row>
    <row r="89" spans="1:15" ht="15.75" thickTop="1" x14ac:dyDescent="0.25">
      <c r="A89" s="129" t="s">
        <v>140</v>
      </c>
      <c r="B89" s="130">
        <f>SUM(C89:N89)</f>
        <v>7</v>
      </c>
      <c r="C89" s="215">
        <v>3</v>
      </c>
      <c r="D89" s="216">
        <v>2</v>
      </c>
      <c r="E89" s="217">
        <v>0</v>
      </c>
      <c r="F89" s="218">
        <v>0</v>
      </c>
      <c r="G89" s="135">
        <v>0</v>
      </c>
      <c r="H89" s="136">
        <v>0</v>
      </c>
      <c r="I89" s="137">
        <v>0</v>
      </c>
      <c r="J89" s="138">
        <v>0</v>
      </c>
      <c r="K89" s="136">
        <v>0</v>
      </c>
      <c r="L89" s="139">
        <v>0</v>
      </c>
      <c r="M89" s="140">
        <v>0</v>
      </c>
      <c r="N89" s="133">
        <v>2</v>
      </c>
      <c r="O89" s="129" t="s">
        <v>140</v>
      </c>
    </row>
    <row r="90" spans="1:15" x14ac:dyDescent="0.25">
      <c r="A90" s="15" t="s">
        <v>141</v>
      </c>
      <c r="B90" s="16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 t="s">
        <v>141</v>
      </c>
    </row>
    <row r="91" spans="1:15" x14ac:dyDescent="0.25">
      <c r="A91" s="3" t="s">
        <v>142</v>
      </c>
      <c r="B91" s="4">
        <f>SUM(C91:N91)</f>
        <v>0</v>
      </c>
      <c r="C91" s="5">
        <v>0</v>
      </c>
      <c r="D91" s="6">
        <v>0</v>
      </c>
      <c r="E91" s="7">
        <v>0</v>
      </c>
      <c r="F91" s="8">
        <v>0</v>
      </c>
      <c r="G91" s="9">
        <v>0</v>
      </c>
      <c r="H91" s="10">
        <v>0</v>
      </c>
      <c r="I91" s="11">
        <v>0</v>
      </c>
      <c r="J91" s="12">
        <v>0</v>
      </c>
      <c r="K91" s="10">
        <v>0</v>
      </c>
      <c r="L91" s="13">
        <v>0</v>
      </c>
      <c r="M91" s="14">
        <v>0</v>
      </c>
      <c r="N91" s="7">
        <v>0</v>
      </c>
      <c r="O91" s="3" t="s">
        <v>142</v>
      </c>
    </row>
    <row r="92" spans="1:15" x14ac:dyDescent="0.25">
      <c r="A92" s="2" t="s">
        <v>143</v>
      </c>
      <c r="B92" s="18">
        <f>SUM(C92:N92)</f>
        <v>0.4</v>
      </c>
      <c r="C92" s="17">
        <v>0</v>
      </c>
      <c r="D92" s="19">
        <v>0.2</v>
      </c>
      <c r="E92" s="20">
        <v>0.2</v>
      </c>
      <c r="F92" s="21">
        <v>0</v>
      </c>
      <c r="G92" s="22">
        <v>0</v>
      </c>
      <c r="H92" s="23">
        <v>0</v>
      </c>
      <c r="I92" s="24">
        <v>0</v>
      </c>
      <c r="J92" s="25">
        <v>0</v>
      </c>
      <c r="K92" s="23">
        <v>0</v>
      </c>
      <c r="L92" s="26">
        <v>0</v>
      </c>
      <c r="M92" s="27">
        <v>0</v>
      </c>
      <c r="N92" s="20">
        <v>0</v>
      </c>
      <c r="O92" s="2" t="s">
        <v>143</v>
      </c>
    </row>
    <row r="93" spans="1:15" x14ac:dyDescent="0.25">
      <c r="A93" s="2" t="s">
        <v>144</v>
      </c>
      <c r="B93" s="18">
        <v>2</v>
      </c>
      <c r="C93" s="17">
        <v>0</v>
      </c>
      <c r="D93" s="19">
        <v>1</v>
      </c>
      <c r="E93" s="20">
        <v>1</v>
      </c>
      <c r="F93" s="21">
        <v>0</v>
      </c>
      <c r="G93" s="22">
        <v>0</v>
      </c>
      <c r="H93" s="23">
        <v>0</v>
      </c>
      <c r="I93" s="24">
        <v>0</v>
      </c>
      <c r="J93" s="25">
        <v>0</v>
      </c>
      <c r="K93" s="23">
        <v>0</v>
      </c>
      <c r="L93" s="26">
        <v>0</v>
      </c>
      <c r="M93" s="27">
        <v>0</v>
      </c>
      <c r="N93" s="20">
        <v>0</v>
      </c>
      <c r="O93" s="2" t="s">
        <v>144</v>
      </c>
    </row>
    <row r="94" spans="1:15" x14ac:dyDescent="0.25">
      <c r="A94" s="2" t="s">
        <v>86</v>
      </c>
      <c r="B94" s="18">
        <v>2005</v>
      </c>
      <c r="C94" s="17"/>
      <c r="D94" s="19">
        <v>2005</v>
      </c>
      <c r="E94" s="20">
        <v>2005</v>
      </c>
      <c r="F94" s="21"/>
      <c r="G94" s="22"/>
      <c r="H94" s="23"/>
      <c r="I94" s="24"/>
      <c r="J94" s="25"/>
      <c r="K94" s="23"/>
      <c r="L94" s="26"/>
      <c r="M94" s="27"/>
      <c r="N94" s="20"/>
      <c r="O94" s="2" t="s">
        <v>86</v>
      </c>
    </row>
    <row r="95" spans="1:15" x14ac:dyDescent="0.25">
      <c r="A95" s="2" t="s">
        <v>145</v>
      </c>
      <c r="B95" s="18">
        <v>0</v>
      </c>
      <c r="C95" s="17">
        <v>0</v>
      </c>
      <c r="D95" s="19">
        <v>0</v>
      </c>
      <c r="E95" s="20">
        <v>0</v>
      </c>
      <c r="F95" s="21">
        <v>0</v>
      </c>
      <c r="G95" s="22">
        <v>0</v>
      </c>
      <c r="H95" s="23">
        <v>0</v>
      </c>
      <c r="I95" s="24">
        <v>0</v>
      </c>
      <c r="J95" s="25">
        <v>0</v>
      </c>
      <c r="K95" s="23">
        <v>0</v>
      </c>
      <c r="L95" s="26">
        <v>0</v>
      </c>
      <c r="M95" s="27">
        <v>0</v>
      </c>
      <c r="N95" s="20">
        <v>0</v>
      </c>
      <c r="O95" s="2" t="s">
        <v>145</v>
      </c>
    </row>
    <row r="96" spans="1:15" ht="15.75" thickBot="1" x14ac:dyDescent="0.3">
      <c r="A96" s="128" t="s">
        <v>126</v>
      </c>
      <c r="B96" s="89">
        <v>2006</v>
      </c>
      <c r="C96" s="90"/>
      <c r="D96" s="91"/>
      <c r="E96" s="92"/>
      <c r="F96" s="93"/>
      <c r="G96" s="94"/>
      <c r="H96" s="95"/>
      <c r="I96" s="96"/>
      <c r="J96" s="97"/>
      <c r="K96" s="95"/>
      <c r="L96" s="98"/>
      <c r="M96" s="99"/>
      <c r="N96" s="92"/>
      <c r="O96" s="128" t="s">
        <v>126</v>
      </c>
    </row>
    <row r="97" spans="1:15" ht="15.75" thickTop="1" x14ac:dyDescent="0.25">
      <c r="A97" s="129" t="s">
        <v>146</v>
      </c>
      <c r="B97" s="130">
        <f>SUM(C97:N97)</f>
        <v>1</v>
      </c>
      <c r="C97" s="131">
        <v>1</v>
      </c>
      <c r="D97" s="132">
        <v>0</v>
      </c>
      <c r="E97" s="133">
        <v>0</v>
      </c>
      <c r="F97" s="134">
        <v>0</v>
      </c>
      <c r="G97" s="135">
        <v>0</v>
      </c>
      <c r="H97" s="136">
        <v>0</v>
      </c>
      <c r="I97" s="137">
        <v>0</v>
      </c>
      <c r="J97" s="138">
        <v>0</v>
      </c>
      <c r="K97" s="136">
        <v>0</v>
      </c>
      <c r="L97" s="225">
        <v>0</v>
      </c>
      <c r="M97" s="140">
        <v>0</v>
      </c>
      <c r="N97" s="133">
        <v>0</v>
      </c>
      <c r="O97" s="129" t="s">
        <v>147</v>
      </c>
    </row>
    <row r="98" spans="1:15" x14ac:dyDescent="0.25">
      <c r="A98" s="15" t="s">
        <v>148</v>
      </c>
      <c r="B98" s="16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 t="s">
        <v>148</v>
      </c>
    </row>
    <row r="99" spans="1:15" x14ac:dyDescent="0.25">
      <c r="A99" s="3" t="s">
        <v>149</v>
      </c>
      <c r="B99" s="4">
        <f>SUM(C99:N99)</f>
        <v>0</v>
      </c>
      <c r="C99" s="5">
        <v>0</v>
      </c>
      <c r="D99" s="6">
        <v>0</v>
      </c>
      <c r="E99" s="7">
        <v>0</v>
      </c>
      <c r="F99" s="8">
        <v>0</v>
      </c>
      <c r="G99" s="9">
        <v>0</v>
      </c>
      <c r="H99" s="10">
        <v>0</v>
      </c>
      <c r="I99" s="11">
        <v>0</v>
      </c>
      <c r="J99" s="12">
        <v>0</v>
      </c>
      <c r="K99" s="10">
        <v>0</v>
      </c>
      <c r="L99" s="13">
        <v>0</v>
      </c>
      <c r="M99" s="14">
        <v>0</v>
      </c>
      <c r="N99" s="7">
        <v>0</v>
      </c>
      <c r="O99" s="3" t="s">
        <v>149</v>
      </c>
    </row>
    <row r="100" spans="1:15" x14ac:dyDescent="0.25">
      <c r="A100" s="2" t="s">
        <v>150</v>
      </c>
      <c r="B100" s="18">
        <f>SUM(C100:N100)</f>
        <v>1.4</v>
      </c>
      <c r="C100" s="17">
        <v>1</v>
      </c>
      <c r="D100" s="19">
        <v>0</v>
      </c>
      <c r="E100" s="20">
        <v>0</v>
      </c>
      <c r="F100" s="21">
        <v>0</v>
      </c>
      <c r="G100" s="22">
        <v>0</v>
      </c>
      <c r="H100" s="23">
        <v>0</v>
      </c>
      <c r="I100" s="24">
        <v>0</v>
      </c>
      <c r="J100" s="25">
        <v>0</v>
      </c>
      <c r="K100" s="23">
        <v>0</v>
      </c>
      <c r="L100" s="26">
        <v>0</v>
      </c>
      <c r="M100" s="27">
        <v>0</v>
      </c>
      <c r="N100" s="20">
        <v>0.4</v>
      </c>
      <c r="O100" s="2" t="s">
        <v>150</v>
      </c>
    </row>
    <row r="101" spans="1:15" x14ac:dyDescent="0.25">
      <c r="A101" s="2" t="s">
        <v>151</v>
      </c>
      <c r="B101" s="18">
        <v>3</v>
      </c>
      <c r="C101" s="17">
        <v>3</v>
      </c>
      <c r="D101" s="19">
        <v>0</v>
      </c>
      <c r="E101" s="20">
        <v>0</v>
      </c>
      <c r="F101" s="21">
        <v>0</v>
      </c>
      <c r="G101" s="22">
        <v>0</v>
      </c>
      <c r="H101" s="23">
        <v>0</v>
      </c>
      <c r="I101" s="24">
        <v>0</v>
      </c>
      <c r="J101" s="25">
        <v>0</v>
      </c>
      <c r="K101" s="23">
        <v>0</v>
      </c>
      <c r="L101" s="26">
        <v>0</v>
      </c>
      <c r="M101" s="27">
        <v>0</v>
      </c>
      <c r="N101" s="20">
        <v>1</v>
      </c>
      <c r="O101" s="2" t="s">
        <v>151</v>
      </c>
    </row>
    <row r="102" spans="1:15" x14ac:dyDescent="0.25">
      <c r="A102" s="2" t="s">
        <v>126</v>
      </c>
      <c r="B102" s="18">
        <v>2003</v>
      </c>
      <c r="C102" s="17">
        <v>2003</v>
      </c>
      <c r="D102" s="19"/>
      <c r="E102" s="20"/>
      <c r="F102" s="21"/>
      <c r="G102" s="22"/>
      <c r="H102" s="23"/>
      <c r="I102" s="24"/>
      <c r="J102" s="25"/>
      <c r="K102" s="23"/>
      <c r="L102" s="26"/>
      <c r="M102" s="27"/>
      <c r="N102" s="20">
        <v>2004</v>
      </c>
      <c r="O102" s="2" t="s">
        <v>126</v>
      </c>
    </row>
    <row r="103" spans="1:15" x14ac:dyDescent="0.25">
      <c r="A103" s="2" t="s">
        <v>152</v>
      </c>
      <c r="B103" s="18">
        <v>0</v>
      </c>
      <c r="C103" s="17">
        <v>0</v>
      </c>
      <c r="D103" s="19">
        <v>0</v>
      </c>
      <c r="E103" s="20">
        <v>0</v>
      </c>
      <c r="F103" s="21">
        <v>0</v>
      </c>
      <c r="G103" s="22">
        <v>0</v>
      </c>
      <c r="H103" s="23">
        <v>0</v>
      </c>
      <c r="I103" s="24">
        <v>0</v>
      </c>
      <c r="J103" s="25">
        <v>0</v>
      </c>
      <c r="K103" s="23">
        <v>0</v>
      </c>
      <c r="L103" s="26">
        <v>0</v>
      </c>
      <c r="M103" s="27">
        <v>0</v>
      </c>
      <c r="N103" s="20">
        <v>0</v>
      </c>
      <c r="O103" s="2" t="s">
        <v>152</v>
      </c>
    </row>
    <row r="104" spans="1:15" ht="15.75" thickBot="1" x14ac:dyDescent="0.3">
      <c r="A104" s="128" t="s">
        <v>126</v>
      </c>
      <c r="B104" s="89">
        <v>2006</v>
      </c>
      <c r="C104" s="90">
        <v>2006</v>
      </c>
      <c r="D104" s="91">
        <v>2006</v>
      </c>
      <c r="E104" s="92"/>
      <c r="F104" s="93"/>
      <c r="G104" s="94"/>
      <c r="H104" s="95"/>
      <c r="I104" s="96"/>
      <c r="J104" s="97"/>
      <c r="K104" s="95"/>
      <c r="L104" s="98"/>
      <c r="M104" s="99"/>
      <c r="N104" s="92">
        <v>2006</v>
      </c>
      <c r="O104" s="128" t="s">
        <v>126</v>
      </c>
    </row>
    <row r="105" spans="1:15" ht="15.75" thickTop="1" x14ac:dyDescent="0.25">
      <c r="A105" s="62" t="s">
        <v>153</v>
      </c>
      <c r="B105" s="63">
        <f>SUM(C105:N105)</f>
        <v>1</v>
      </c>
      <c r="C105" s="64">
        <v>1</v>
      </c>
      <c r="D105" s="65">
        <v>0</v>
      </c>
      <c r="E105" s="66">
        <v>0</v>
      </c>
      <c r="F105" s="67">
        <v>0</v>
      </c>
      <c r="G105" s="235">
        <v>0</v>
      </c>
      <c r="H105" s="69">
        <v>0</v>
      </c>
      <c r="I105" s="70">
        <v>0</v>
      </c>
      <c r="J105" s="219">
        <v>0</v>
      </c>
      <c r="K105" s="236">
        <v>0</v>
      </c>
      <c r="L105" s="225">
        <v>0</v>
      </c>
      <c r="M105" s="220">
        <v>0</v>
      </c>
      <c r="N105" s="66">
        <v>0</v>
      </c>
      <c r="O105" s="62" t="s">
        <v>153</v>
      </c>
    </row>
    <row r="106" spans="1:15" x14ac:dyDescent="0.25">
      <c r="A106" s="2" t="s">
        <v>150</v>
      </c>
      <c r="B106" s="18">
        <f>SUM(C106:N106)</f>
        <v>7</v>
      </c>
      <c r="C106" s="17">
        <v>3</v>
      </c>
      <c r="D106" s="19">
        <v>2</v>
      </c>
      <c r="E106" s="20">
        <v>0</v>
      </c>
      <c r="F106" s="21">
        <v>0</v>
      </c>
      <c r="G106" s="22">
        <v>0</v>
      </c>
      <c r="H106" s="23">
        <v>0</v>
      </c>
      <c r="I106" s="24">
        <v>0</v>
      </c>
      <c r="J106" s="25">
        <v>0</v>
      </c>
      <c r="K106" s="23">
        <v>0</v>
      </c>
      <c r="L106" s="26">
        <v>0</v>
      </c>
      <c r="M106" s="27">
        <v>0</v>
      </c>
      <c r="N106" s="20">
        <v>2</v>
      </c>
      <c r="O106" s="2" t="s">
        <v>150</v>
      </c>
    </row>
    <row r="107" spans="1:15" x14ac:dyDescent="0.25">
      <c r="A107" s="2" t="s">
        <v>151</v>
      </c>
      <c r="B107" s="16"/>
      <c r="C107" s="17">
        <v>16</v>
      </c>
      <c r="D107" s="19">
        <v>14</v>
      </c>
      <c r="E107" s="20">
        <v>4</v>
      </c>
      <c r="F107" s="21">
        <v>0</v>
      </c>
      <c r="G107" s="22">
        <v>0</v>
      </c>
      <c r="H107" s="23">
        <v>0</v>
      </c>
      <c r="I107" s="24">
        <v>0</v>
      </c>
      <c r="J107" s="25">
        <v>0</v>
      </c>
      <c r="K107" s="23">
        <v>0</v>
      </c>
      <c r="L107" s="26">
        <v>0</v>
      </c>
      <c r="M107" s="27">
        <v>3</v>
      </c>
      <c r="N107" s="20">
        <v>10</v>
      </c>
      <c r="O107" s="2" t="s">
        <v>151</v>
      </c>
    </row>
    <row r="108" spans="1:15" x14ac:dyDescent="0.25">
      <c r="A108" s="2" t="s">
        <v>126</v>
      </c>
      <c r="B108" s="16"/>
      <c r="C108" s="17">
        <v>1963</v>
      </c>
      <c r="D108" s="19">
        <v>1956</v>
      </c>
      <c r="E108" s="20">
        <v>1971</v>
      </c>
      <c r="F108" s="21"/>
      <c r="G108" s="22"/>
      <c r="H108" s="23"/>
      <c r="I108" s="24"/>
      <c r="J108" s="25"/>
      <c r="K108" s="23"/>
      <c r="L108" s="26"/>
      <c r="M108" s="27" t="s">
        <v>99</v>
      </c>
      <c r="N108" s="20">
        <v>1969</v>
      </c>
      <c r="O108" s="2" t="s">
        <v>126</v>
      </c>
    </row>
    <row r="109" spans="1:15" x14ac:dyDescent="0.25">
      <c r="A109" s="2" t="s">
        <v>152</v>
      </c>
      <c r="B109" s="16"/>
      <c r="C109" s="17">
        <v>0</v>
      </c>
      <c r="D109" s="19">
        <v>0</v>
      </c>
      <c r="E109" s="20">
        <v>0</v>
      </c>
      <c r="F109" s="21">
        <v>0</v>
      </c>
      <c r="G109" s="22">
        <v>0</v>
      </c>
      <c r="H109" s="23">
        <v>0</v>
      </c>
      <c r="I109" s="24">
        <v>0</v>
      </c>
      <c r="J109" s="25">
        <v>0</v>
      </c>
      <c r="K109" s="23">
        <v>0</v>
      </c>
      <c r="L109" s="26">
        <v>0</v>
      </c>
      <c r="M109" s="27">
        <v>0</v>
      </c>
      <c r="N109" s="20">
        <v>0</v>
      </c>
      <c r="O109" s="2" t="s">
        <v>152</v>
      </c>
    </row>
    <row r="110" spans="1:15" x14ac:dyDescent="0.25">
      <c r="A110" s="2" t="s">
        <v>126</v>
      </c>
      <c r="B110" s="16"/>
      <c r="C110" s="17">
        <v>2004</v>
      </c>
      <c r="D110" s="19">
        <v>2006</v>
      </c>
      <c r="E110" s="20">
        <v>2004</v>
      </c>
      <c r="F110" s="21"/>
      <c r="G110" s="22"/>
      <c r="H110" s="23"/>
      <c r="I110" s="24"/>
      <c r="J110" s="25"/>
      <c r="K110" s="23"/>
      <c r="L110" s="26"/>
      <c r="M110" s="27" t="s">
        <v>99</v>
      </c>
      <c r="N110" s="20">
        <v>2002</v>
      </c>
      <c r="O110" s="2" t="s">
        <v>126</v>
      </c>
    </row>
    <row r="111" spans="1:15" x14ac:dyDescent="0.25">
      <c r="A111" s="15" t="s">
        <v>337</v>
      </c>
      <c r="B111" s="16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 t="s">
        <v>338</v>
      </c>
    </row>
    <row r="112" spans="1:15" x14ac:dyDescent="0.25">
      <c r="A112" s="3" t="s">
        <v>339</v>
      </c>
      <c r="B112" s="4">
        <f>SUM(C112:N112)</f>
        <v>121</v>
      </c>
      <c r="C112" s="5">
        <v>0</v>
      </c>
      <c r="D112" s="6">
        <v>0</v>
      </c>
      <c r="E112" s="7">
        <v>0</v>
      </c>
      <c r="F112" s="8">
        <v>2</v>
      </c>
      <c r="G112" s="9">
        <v>10</v>
      </c>
      <c r="H112" s="10">
        <v>21</v>
      </c>
      <c r="I112" s="11">
        <v>31</v>
      </c>
      <c r="J112" s="12">
        <v>23</v>
      </c>
      <c r="K112" s="10">
        <v>29</v>
      </c>
      <c r="L112" s="13">
        <v>5</v>
      </c>
      <c r="M112" s="14">
        <v>0</v>
      </c>
      <c r="N112" s="7">
        <v>0</v>
      </c>
      <c r="O112" s="3" t="s">
        <v>339</v>
      </c>
    </row>
    <row r="113" spans="1:15" x14ac:dyDescent="0.25">
      <c r="A113" s="2" t="s">
        <v>340</v>
      </c>
      <c r="B113" s="18">
        <v>115</v>
      </c>
      <c r="C113" s="17">
        <v>0</v>
      </c>
      <c r="D113" s="19">
        <v>0</v>
      </c>
      <c r="E113" s="20">
        <v>0.6</v>
      </c>
      <c r="F113" s="21">
        <v>4.8</v>
      </c>
      <c r="G113" s="22">
        <v>9.8000000000000007</v>
      </c>
      <c r="H113" s="23">
        <v>19.8</v>
      </c>
      <c r="I113" s="24">
        <v>24</v>
      </c>
      <c r="J113" s="25">
        <v>28</v>
      </c>
      <c r="K113" s="23">
        <v>14.4</v>
      </c>
      <c r="L113" s="26">
        <v>5</v>
      </c>
      <c r="M113" s="27">
        <v>0</v>
      </c>
      <c r="N113" s="20">
        <v>0</v>
      </c>
      <c r="O113" s="2" t="s">
        <v>340</v>
      </c>
    </row>
    <row r="114" spans="1:15" x14ac:dyDescent="0.25">
      <c r="A114" s="2" t="s">
        <v>341</v>
      </c>
      <c r="B114" s="18">
        <v>121</v>
      </c>
      <c r="C114" s="17">
        <v>0</v>
      </c>
      <c r="D114" s="19">
        <v>0</v>
      </c>
      <c r="E114" s="20">
        <v>2</v>
      </c>
      <c r="F114" s="21">
        <v>8</v>
      </c>
      <c r="G114" s="22">
        <v>16</v>
      </c>
      <c r="H114" s="23">
        <v>25</v>
      </c>
      <c r="I114" s="24">
        <v>31</v>
      </c>
      <c r="J114" s="25">
        <v>29</v>
      </c>
      <c r="K114" s="23">
        <v>29</v>
      </c>
      <c r="L114" s="26">
        <v>11</v>
      </c>
      <c r="M114" s="27">
        <v>0</v>
      </c>
      <c r="N114" s="20">
        <v>0</v>
      </c>
      <c r="O114" s="2" t="s">
        <v>341</v>
      </c>
    </row>
    <row r="115" spans="1:15" x14ac:dyDescent="0.25">
      <c r="A115" s="2" t="s">
        <v>86</v>
      </c>
      <c r="B115" s="18">
        <v>2006</v>
      </c>
      <c r="C115" s="17"/>
      <c r="D115" s="19"/>
      <c r="E115" s="20">
        <v>2003</v>
      </c>
      <c r="F115" s="21">
        <v>2004</v>
      </c>
      <c r="G115" s="22">
        <v>2001</v>
      </c>
      <c r="H115" s="23">
        <v>2003</v>
      </c>
      <c r="I115" s="24">
        <v>2006</v>
      </c>
      <c r="J115" s="25">
        <v>2004</v>
      </c>
      <c r="K115" s="23">
        <v>2006</v>
      </c>
      <c r="L115" s="26">
        <v>2005</v>
      </c>
      <c r="M115" s="27"/>
      <c r="N115" s="20"/>
      <c r="O115" s="2" t="s">
        <v>86</v>
      </c>
    </row>
    <row r="116" spans="1:15" x14ac:dyDescent="0.25">
      <c r="A116" s="2" t="s">
        <v>342</v>
      </c>
      <c r="B116" s="18">
        <v>108</v>
      </c>
      <c r="C116" s="17">
        <v>0</v>
      </c>
      <c r="D116" s="19">
        <v>0</v>
      </c>
      <c r="E116" s="20">
        <v>0</v>
      </c>
      <c r="F116" s="21">
        <v>1</v>
      </c>
      <c r="G116" s="22">
        <v>5</v>
      </c>
      <c r="H116" s="23">
        <v>15</v>
      </c>
      <c r="I116" s="24">
        <v>21</v>
      </c>
      <c r="J116" s="25">
        <v>23</v>
      </c>
      <c r="K116" s="23">
        <v>4</v>
      </c>
      <c r="L116" s="26">
        <v>0</v>
      </c>
      <c r="M116" s="27">
        <v>0</v>
      </c>
      <c r="N116" s="20">
        <v>0</v>
      </c>
      <c r="O116" s="2" t="s">
        <v>342</v>
      </c>
    </row>
    <row r="117" spans="1:15" x14ac:dyDescent="0.25">
      <c r="A117" s="2" t="s">
        <v>86</v>
      </c>
      <c r="B117" s="18">
        <v>2004</v>
      </c>
      <c r="C117" s="17"/>
      <c r="D117" s="19"/>
      <c r="E117" s="20">
        <v>2006</v>
      </c>
      <c r="F117" s="21">
        <v>2001</v>
      </c>
      <c r="G117" s="22">
        <v>2002</v>
      </c>
      <c r="H117" s="23">
        <v>2002</v>
      </c>
      <c r="I117" s="24">
        <v>2004</v>
      </c>
      <c r="J117" s="25">
        <v>2006</v>
      </c>
      <c r="K117" s="23">
        <v>2001</v>
      </c>
      <c r="L117" s="26">
        <v>2002</v>
      </c>
      <c r="M117" s="27"/>
      <c r="N117" s="20"/>
      <c r="O117" s="2" t="s">
        <v>86</v>
      </c>
    </row>
    <row r="118" spans="1:15" x14ac:dyDescent="0.25">
      <c r="A118" s="2" t="s">
        <v>343</v>
      </c>
      <c r="B118" s="102">
        <v>38828</v>
      </c>
      <c r="C118" s="17"/>
      <c r="D118" s="19"/>
      <c r="E118" s="20"/>
      <c r="F118" s="21"/>
      <c r="G118" s="22"/>
      <c r="H118" s="23"/>
      <c r="I118" s="24"/>
      <c r="J118" s="25"/>
      <c r="K118" s="23"/>
      <c r="L118" s="26"/>
      <c r="M118" s="27"/>
      <c r="N118" s="20"/>
      <c r="O118" s="2"/>
    </row>
    <row r="119" spans="1:15" x14ac:dyDescent="0.25">
      <c r="A119" s="2" t="s">
        <v>344</v>
      </c>
      <c r="B119" s="39">
        <v>38427</v>
      </c>
      <c r="C119" s="17"/>
      <c r="D119" s="19"/>
      <c r="E119" s="20"/>
      <c r="F119" s="21"/>
      <c r="G119" s="22"/>
      <c r="H119" s="23"/>
      <c r="I119" s="24"/>
      <c r="J119" s="25"/>
      <c r="K119" s="23"/>
      <c r="L119" s="26"/>
      <c r="M119" s="27"/>
      <c r="N119" s="20"/>
      <c r="O119" s="2"/>
    </row>
    <row r="120" spans="1:15" x14ac:dyDescent="0.25">
      <c r="A120" s="2" t="s">
        <v>345</v>
      </c>
      <c r="B120" s="39">
        <v>38828</v>
      </c>
      <c r="C120" s="17"/>
      <c r="D120" s="19"/>
      <c r="E120" s="20"/>
      <c r="F120" s="21"/>
      <c r="G120" s="22"/>
      <c r="H120" s="23"/>
      <c r="I120" s="24"/>
      <c r="J120" s="25"/>
      <c r="K120" s="23"/>
      <c r="L120" s="26"/>
      <c r="M120" s="27"/>
      <c r="N120" s="20"/>
      <c r="O120" s="2"/>
    </row>
    <row r="121" spans="1:15" x14ac:dyDescent="0.25">
      <c r="A121" s="2" t="s">
        <v>346</v>
      </c>
      <c r="B121" s="102">
        <v>39008</v>
      </c>
      <c r="C121" s="17"/>
      <c r="D121" s="19"/>
      <c r="E121" s="20"/>
      <c r="F121" s="21"/>
      <c r="G121" s="22"/>
      <c r="H121" s="23"/>
      <c r="I121" s="24"/>
      <c r="J121" s="25"/>
      <c r="K121" s="23"/>
      <c r="L121" s="26"/>
      <c r="M121" s="27"/>
      <c r="N121" s="20"/>
      <c r="O121" s="2"/>
    </row>
    <row r="122" spans="1:15" x14ac:dyDescent="0.25">
      <c r="A122" s="2" t="s">
        <v>347</v>
      </c>
      <c r="B122" s="39">
        <v>37529</v>
      </c>
      <c r="C122" s="17"/>
      <c r="D122" s="19"/>
      <c r="E122" s="20"/>
      <c r="F122" s="21"/>
      <c r="G122" s="22"/>
      <c r="H122" s="23"/>
      <c r="I122" s="24"/>
      <c r="J122" s="25"/>
      <c r="K122" s="23"/>
      <c r="L122" s="26"/>
      <c r="M122" s="27"/>
      <c r="N122" s="20"/>
      <c r="O122" s="2"/>
    </row>
    <row r="123" spans="1:15" x14ac:dyDescent="0.25">
      <c r="A123" s="103" t="s">
        <v>348</v>
      </c>
      <c r="B123" s="104">
        <v>38655</v>
      </c>
      <c r="C123" s="105"/>
      <c r="D123" s="106"/>
      <c r="E123" s="107"/>
      <c r="F123" s="108"/>
      <c r="G123" s="109"/>
      <c r="H123" s="110"/>
      <c r="I123" s="111"/>
      <c r="J123" s="112"/>
      <c r="K123" s="110"/>
      <c r="L123" s="113"/>
      <c r="M123" s="114"/>
      <c r="N123" s="107"/>
      <c r="O123" s="103"/>
    </row>
    <row r="124" spans="1:15" x14ac:dyDescent="0.25">
      <c r="A124" s="15" t="s">
        <v>154</v>
      </c>
      <c r="B124" s="16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 t="s">
        <v>154</v>
      </c>
    </row>
    <row r="125" spans="1:15" x14ac:dyDescent="0.25">
      <c r="A125" s="3" t="s">
        <v>155</v>
      </c>
      <c r="B125" s="4">
        <f>SUM(C125:N125)</f>
        <v>47</v>
      </c>
      <c r="C125" s="5">
        <v>0</v>
      </c>
      <c r="D125" s="6">
        <v>0</v>
      </c>
      <c r="E125" s="7">
        <v>0</v>
      </c>
      <c r="F125" s="8">
        <v>0</v>
      </c>
      <c r="G125" s="9">
        <v>0</v>
      </c>
      <c r="H125" s="10">
        <v>10</v>
      </c>
      <c r="I125" s="11">
        <v>26</v>
      </c>
      <c r="J125" s="12">
        <v>2</v>
      </c>
      <c r="K125" s="10">
        <v>9</v>
      </c>
      <c r="L125" s="13">
        <v>0</v>
      </c>
      <c r="M125" s="14">
        <v>0</v>
      </c>
      <c r="N125" s="7">
        <v>0</v>
      </c>
      <c r="O125" s="3" t="s">
        <v>155</v>
      </c>
    </row>
    <row r="126" spans="1:15" x14ac:dyDescent="0.25">
      <c r="A126" s="2" t="s">
        <v>156</v>
      </c>
      <c r="B126" s="18">
        <f>SUM(C126:N126)</f>
        <v>34.4</v>
      </c>
      <c r="C126" s="17">
        <v>0</v>
      </c>
      <c r="D126" s="19">
        <v>0</v>
      </c>
      <c r="E126" s="20">
        <v>0</v>
      </c>
      <c r="F126" s="21">
        <v>0</v>
      </c>
      <c r="G126" s="22">
        <v>3.8</v>
      </c>
      <c r="H126" s="23">
        <v>5.6</v>
      </c>
      <c r="I126" s="24">
        <v>9.4</v>
      </c>
      <c r="J126" s="25">
        <v>11.2</v>
      </c>
      <c r="K126" s="23">
        <v>4.2</v>
      </c>
      <c r="L126" s="26">
        <v>0.2</v>
      </c>
      <c r="M126" s="27">
        <v>0</v>
      </c>
      <c r="N126" s="20">
        <v>0</v>
      </c>
      <c r="O126" s="2" t="s">
        <v>156</v>
      </c>
    </row>
    <row r="127" spans="1:15" x14ac:dyDescent="0.25">
      <c r="A127" s="2" t="s">
        <v>157</v>
      </c>
      <c r="B127" s="18">
        <v>47</v>
      </c>
      <c r="C127" s="17">
        <v>0</v>
      </c>
      <c r="D127" s="19">
        <v>0</v>
      </c>
      <c r="E127" s="20">
        <v>0</v>
      </c>
      <c r="F127" s="21">
        <v>0</v>
      </c>
      <c r="G127" s="22">
        <v>7</v>
      </c>
      <c r="H127" s="23">
        <v>11</v>
      </c>
      <c r="I127" s="24">
        <v>26</v>
      </c>
      <c r="J127" s="25">
        <v>16</v>
      </c>
      <c r="K127" s="23">
        <v>9</v>
      </c>
      <c r="L127" s="26">
        <v>1</v>
      </c>
      <c r="M127" s="27">
        <v>0</v>
      </c>
      <c r="N127" s="20">
        <v>0</v>
      </c>
      <c r="O127" s="2" t="s">
        <v>157</v>
      </c>
    </row>
    <row r="128" spans="1:15" x14ac:dyDescent="0.25">
      <c r="A128" s="2" t="s">
        <v>86</v>
      </c>
      <c r="B128" s="18">
        <v>2006</v>
      </c>
      <c r="C128" s="17"/>
      <c r="D128" s="19"/>
      <c r="E128" s="20"/>
      <c r="F128" s="21"/>
      <c r="G128" s="22">
        <v>2001</v>
      </c>
      <c r="H128" s="23">
        <v>2005</v>
      </c>
      <c r="I128" s="24">
        <v>2006</v>
      </c>
      <c r="J128" s="25">
        <v>2003</v>
      </c>
      <c r="K128" s="23">
        <v>2006</v>
      </c>
      <c r="L128" s="26">
        <v>2001</v>
      </c>
      <c r="M128" s="27"/>
      <c r="N128" s="20"/>
      <c r="O128" s="2" t="s">
        <v>86</v>
      </c>
    </row>
    <row r="129" spans="1:15" x14ac:dyDescent="0.25">
      <c r="A129" s="2" t="s">
        <v>158</v>
      </c>
      <c r="B129" s="18">
        <v>21</v>
      </c>
      <c r="C129" s="17">
        <v>0</v>
      </c>
      <c r="D129" s="19">
        <v>0</v>
      </c>
      <c r="E129" s="20">
        <v>0</v>
      </c>
      <c r="F129" s="21">
        <v>0</v>
      </c>
      <c r="G129" s="22">
        <v>0</v>
      </c>
      <c r="H129" s="23">
        <v>3</v>
      </c>
      <c r="I129" s="24">
        <v>7</v>
      </c>
      <c r="J129" s="25">
        <v>2</v>
      </c>
      <c r="K129" s="23">
        <v>0</v>
      </c>
      <c r="L129" s="26">
        <v>0</v>
      </c>
      <c r="M129" s="27">
        <v>0</v>
      </c>
      <c r="N129" s="20">
        <v>0</v>
      </c>
      <c r="O129" s="2" t="s">
        <v>158</v>
      </c>
    </row>
    <row r="130" spans="1:15" x14ac:dyDescent="0.25">
      <c r="A130" s="2" t="s">
        <v>86</v>
      </c>
      <c r="B130" s="18">
        <v>2002</v>
      </c>
      <c r="C130" s="17"/>
      <c r="D130" s="19"/>
      <c r="E130" s="20"/>
      <c r="F130" s="21"/>
      <c r="G130" s="22">
        <v>2006</v>
      </c>
      <c r="H130" s="23">
        <v>2002</v>
      </c>
      <c r="I130" s="24">
        <v>2002</v>
      </c>
      <c r="J130" s="25">
        <v>2006</v>
      </c>
      <c r="K130" s="23">
        <v>2001</v>
      </c>
      <c r="L130" s="26">
        <v>2006</v>
      </c>
      <c r="M130" s="27"/>
      <c r="N130" s="20"/>
      <c r="O130" s="2" t="s">
        <v>86</v>
      </c>
    </row>
    <row r="131" spans="1:15" x14ac:dyDescent="0.25">
      <c r="A131" s="2" t="s">
        <v>159</v>
      </c>
      <c r="B131" s="102">
        <v>38876</v>
      </c>
      <c r="C131" s="17"/>
      <c r="D131" s="19"/>
      <c r="E131" s="20"/>
      <c r="F131" s="21"/>
      <c r="G131" s="22"/>
      <c r="H131" s="23"/>
      <c r="I131" s="24"/>
      <c r="J131" s="25"/>
      <c r="K131" s="23"/>
      <c r="L131" s="26"/>
      <c r="M131" s="27"/>
      <c r="N131" s="20"/>
      <c r="O131" s="2"/>
    </row>
    <row r="132" spans="1:15" x14ac:dyDescent="0.25">
      <c r="A132" s="2" t="s">
        <v>160</v>
      </c>
      <c r="B132" s="39">
        <v>38473</v>
      </c>
      <c r="C132" s="17"/>
      <c r="D132" s="19"/>
      <c r="E132" s="20"/>
      <c r="F132" s="21"/>
      <c r="G132" s="22"/>
      <c r="H132" s="23"/>
      <c r="I132" s="24"/>
      <c r="J132" s="25"/>
      <c r="K132" s="23"/>
      <c r="L132" s="26"/>
      <c r="M132" s="27"/>
      <c r="N132" s="20"/>
      <c r="O132" s="2"/>
    </row>
    <row r="133" spans="1:15" x14ac:dyDescent="0.25">
      <c r="A133" s="2" t="s">
        <v>161</v>
      </c>
      <c r="B133" s="39">
        <v>38876</v>
      </c>
      <c r="C133" s="17"/>
      <c r="D133" s="19"/>
      <c r="E133" s="20"/>
      <c r="F133" s="21"/>
      <c r="G133" s="22"/>
      <c r="H133" s="23"/>
      <c r="I133" s="24"/>
      <c r="J133" s="25"/>
      <c r="K133" s="23"/>
      <c r="L133" s="26"/>
      <c r="M133" s="27"/>
      <c r="N133" s="20"/>
      <c r="O133" s="2"/>
    </row>
    <row r="134" spans="1:15" x14ac:dyDescent="0.25">
      <c r="A134" s="2" t="s">
        <v>162</v>
      </c>
      <c r="B134" s="102">
        <v>38981</v>
      </c>
      <c r="C134" s="17"/>
      <c r="D134" s="19"/>
      <c r="E134" s="20"/>
      <c r="F134" s="21"/>
      <c r="G134" s="22"/>
      <c r="H134" s="23"/>
      <c r="I134" s="24"/>
      <c r="J134" s="25"/>
      <c r="K134" s="23"/>
      <c r="L134" s="26"/>
      <c r="M134" s="27"/>
      <c r="N134" s="20"/>
      <c r="O134" s="2"/>
    </row>
    <row r="135" spans="1:15" x14ac:dyDescent="0.25">
      <c r="A135" s="2" t="s">
        <v>163</v>
      </c>
      <c r="B135" s="39">
        <v>37487</v>
      </c>
      <c r="C135" s="17"/>
      <c r="D135" s="19"/>
      <c r="E135" s="20"/>
      <c r="F135" s="21"/>
      <c r="G135" s="22"/>
      <c r="H135" s="23"/>
      <c r="I135" s="24"/>
      <c r="J135" s="25"/>
      <c r="K135" s="23"/>
      <c r="L135" s="26"/>
      <c r="M135" s="27"/>
      <c r="N135" s="20"/>
      <c r="O135" s="2"/>
    </row>
    <row r="136" spans="1:15" ht="15.75" thickBot="1" x14ac:dyDescent="0.3">
      <c r="A136" s="103" t="s">
        <v>164</v>
      </c>
      <c r="B136" s="104">
        <v>37177</v>
      </c>
      <c r="C136" s="105"/>
      <c r="D136" s="106"/>
      <c r="E136" s="107"/>
      <c r="F136" s="108"/>
      <c r="G136" s="109"/>
      <c r="H136" s="110"/>
      <c r="I136" s="111"/>
      <c r="J136" s="112"/>
      <c r="K136" s="110"/>
      <c r="L136" s="113"/>
      <c r="M136" s="114"/>
      <c r="N136" s="107"/>
      <c r="O136" s="103"/>
    </row>
    <row r="137" spans="1:15" ht="15.75" thickTop="1" x14ac:dyDescent="0.25">
      <c r="A137" s="62" t="s">
        <v>386</v>
      </c>
      <c r="B137" s="63">
        <f>SUM(C137:N137)</f>
        <v>34</v>
      </c>
      <c r="C137" s="64">
        <v>0</v>
      </c>
      <c r="D137" s="65">
        <v>0</v>
      </c>
      <c r="E137" s="66">
        <v>0</v>
      </c>
      <c r="F137" s="67">
        <v>0</v>
      </c>
      <c r="G137" s="68">
        <v>0</v>
      </c>
      <c r="H137" s="69">
        <v>6</v>
      </c>
      <c r="I137" s="70">
        <v>21</v>
      </c>
      <c r="J137" s="71">
        <v>0</v>
      </c>
      <c r="K137" s="69">
        <v>7</v>
      </c>
      <c r="L137" s="72">
        <v>0</v>
      </c>
      <c r="M137" s="73">
        <v>0</v>
      </c>
      <c r="N137" s="66">
        <v>0</v>
      </c>
      <c r="O137" s="62" t="s">
        <v>386</v>
      </c>
    </row>
    <row r="138" spans="1:15" x14ac:dyDescent="0.25">
      <c r="A138" s="115" t="s">
        <v>156</v>
      </c>
      <c r="B138" s="116">
        <f>SUM(C138:N138)</f>
        <v>22.75</v>
      </c>
      <c r="C138" s="117">
        <v>0</v>
      </c>
      <c r="D138" s="118">
        <v>0</v>
      </c>
      <c r="E138" s="119">
        <v>0</v>
      </c>
      <c r="F138" s="120">
        <v>0</v>
      </c>
      <c r="G138" s="121">
        <v>1.25</v>
      </c>
      <c r="H138" s="122">
        <v>3</v>
      </c>
      <c r="I138" s="123">
        <v>5.5</v>
      </c>
      <c r="J138" s="124">
        <v>8.25</v>
      </c>
      <c r="K138" s="122">
        <v>4.75</v>
      </c>
      <c r="L138" s="125">
        <v>0</v>
      </c>
      <c r="M138" s="126">
        <v>0</v>
      </c>
      <c r="N138" s="119">
        <v>0</v>
      </c>
      <c r="O138" s="115" t="s">
        <v>156</v>
      </c>
    </row>
    <row r="139" spans="1:15" x14ac:dyDescent="0.25">
      <c r="A139" s="36" t="s">
        <v>157</v>
      </c>
      <c r="B139" s="141"/>
      <c r="C139" s="142">
        <v>0</v>
      </c>
      <c r="D139" s="143">
        <v>0</v>
      </c>
      <c r="E139" s="144">
        <v>0</v>
      </c>
      <c r="F139" s="145">
        <v>3</v>
      </c>
      <c r="G139" s="146"/>
      <c r="H139" s="147">
        <v>12</v>
      </c>
      <c r="I139" s="148">
        <v>21</v>
      </c>
      <c r="J139" s="149">
        <v>26</v>
      </c>
      <c r="K139" s="147">
        <v>13</v>
      </c>
      <c r="L139" s="150">
        <v>4</v>
      </c>
      <c r="M139" s="151"/>
      <c r="N139" s="144">
        <v>0</v>
      </c>
      <c r="O139" s="36" t="s">
        <v>157</v>
      </c>
    </row>
    <row r="140" spans="1:15" x14ac:dyDescent="0.25">
      <c r="A140" s="36" t="s">
        <v>86</v>
      </c>
      <c r="B140" s="141"/>
      <c r="C140" s="142"/>
      <c r="D140" s="143"/>
      <c r="E140" s="144"/>
      <c r="F140" s="145">
        <v>1945</v>
      </c>
      <c r="G140" s="146">
        <v>1945</v>
      </c>
      <c r="H140" s="147">
        <v>1976</v>
      </c>
      <c r="I140" s="148">
        <v>2006</v>
      </c>
      <c r="J140" s="149">
        <v>1947</v>
      </c>
      <c r="K140" s="147">
        <v>1959</v>
      </c>
      <c r="L140" s="150">
        <v>1959</v>
      </c>
      <c r="M140" s="151"/>
      <c r="N140" s="144"/>
      <c r="O140" s="36" t="s">
        <v>86</v>
      </c>
    </row>
    <row r="141" spans="1:15" x14ac:dyDescent="0.25">
      <c r="A141" s="36" t="s">
        <v>158</v>
      </c>
      <c r="B141" s="141"/>
      <c r="C141" s="142">
        <v>0</v>
      </c>
      <c r="D141" s="143">
        <v>0</v>
      </c>
      <c r="E141" s="144">
        <v>0</v>
      </c>
      <c r="F141" s="145">
        <v>0</v>
      </c>
      <c r="G141" s="146">
        <v>0</v>
      </c>
      <c r="H141" s="147">
        <v>0</v>
      </c>
      <c r="I141" s="148">
        <v>0</v>
      </c>
      <c r="J141" s="149">
        <v>0</v>
      </c>
      <c r="K141" s="147">
        <v>0</v>
      </c>
      <c r="L141" s="150">
        <v>0</v>
      </c>
      <c r="M141" s="151"/>
      <c r="N141" s="144">
        <v>0</v>
      </c>
      <c r="O141" s="36" t="s">
        <v>158</v>
      </c>
    </row>
    <row r="142" spans="1:15" x14ac:dyDescent="0.25">
      <c r="A142" s="152" t="s">
        <v>86</v>
      </c>
      <c r="B142" s="141"/>
      <c r="C142" s="142"/>
      <c r="D142" s="143"/>
      <c r="E142" s="144"/>
      <c r="F142" s="145">
        <v>2006</v>
      </c>
      <c r="G142" s="146">
        <v>2006</v>
      </c>
      <c r="H142" s="147" t="s">
        <v>99</v>
      </c>
      <c r="I142" s="148" t="s">
        <v>99</v>
      </c>
      <c r="J142" s="149">
        <v>2006</v>
      </c>
      <c r="K142" s="147" t="s">
        <v>99</v>
      </c>
      <c r="L142" s="150">
        <v>2006</v>
      </c>
      <c r="M142" s="151"/>
      <c r="N142" s="144"/>
      <c r="O142" s="152" t="s">
        <v>86</v>
      </c>
    </row>
    <row r="143" spans="1:15" x14ac:dyDescent="0.25">
      <c r="A143" s="15" t="s">
        <v>166</v>
      </c>
      <c r="B143" s="16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 t="s">
        <v>166</v>
      </c>
    </row>
    <row r="144" spans="1:15" x14ac:dyDescent="0.25">
      <c r="A144" s="3" t="s">
        <v>167</v>
      </c>
      <c r="B144" s="4">
        <f>SUM(C144:N144)</f>
        <v>16</v>
      </c>
      <c r="C144" s="5">
        <v>0</v>
      </c>
      <c r="D144" s="6">
        <v>0</v>
      </c>
      <c r="E144" s="7">
        <v>0</v>
      </c>
      <c r="F144" s="8">
        <v>0</v>
      </c>
      <c r="G144" s="9">
        <v>0</v>
      </c>
      <c r="H144" s="10">
        <v>3</v>
      </c>
      <c r="I144" s="11">
        <v>13</v>
      </c>
      <c r="J144" s="12">
        <v>0</v>
      </c>
      <c r="K144" s="10">
        <v>0</v>
      </c>
      <c r="L144" s="13">
        <v>0</v>
      </c>
      <c r="M144" s="14">
        <v>0</v>
      </c>
      <c r="N144" s="7">
        <v>0</v>
      </c>
      <c r="O144" s="3" t="s">
        <v>167</v>
      </c>
    </row>
    <row r="145" spans="1:15" x14ac:dyDescent="0.25">
      <c r="A145" s="2" t="s">
        <v>168</v>
      </c>
      <c r="B145" s="18">
        <f>SUM(C145:N145)</f>
        <v>8.4</v>
      </c>
      <c r="C145" s="17">
        <v>0</v>
      </c>
      <c r="D145" s="19">
        <v>0</v>
      </c>
      <c r="E145" s="20">
        <v>0</v>
      </c>
      <c r="F145" s="21">
        <v>0</v>
      </c>
      <c r="G145" s="22">
        <v>0.2</v>
      </c>
      <c r="H145" s="23">
        <v>1.4</v>
      </c>
      <c r="I145" s="24">
        <v>2</v>
      </c>
      <c r="J145" s="25">
        <v>4.4000000000000004</v>
      </c>
      <c r="K145" s="23">
        <v>0.4</v>
      </c>
      <c r="L145" s="26">
        <v>0</v>
      </c>
      <c r="M145" s="27">
        <v>0</v>
      </c>
      <c r="N145" s="20">
        <v>0</v>
      </c>
      <c r="O145" s="2" t="s">
        <v>168</v>
      </c>
    </row>
    <row r="146" spans="1:15" x14ac:dyDescent="0.25">
      <c r="A146" s="2" t="s">
        <v>169</v>
      </c>
      <c r="B146" s="18">
        <v>16</v>
      </c>
      <c r="C146" s="17">
        <v>0</v>
      </c>
      <c r="D146" s="19">
        <v>0</v>
      </c>
      <c r="E146" s="20">
        <v>0</v>
      </c>
      <c r="F146" s="21">
        <v>0</v>
      </c>
      <c r="G146" s="22">
        <v>1</v>
      </c>
      <c r="H146" s="23">
        <v>4</v>
      </c>
      <c r="I146" s="24">
        <v>13</v>
      </c>
      <c r="J146" s="25">
        <v>10</v>
      </c>
      <c r="K146" s="23">
        <v>2</v>
      </c>
      <c r="L146" s="26">
        <v>0</v>
      </c>
      <c r="M146" s="27">
        <v>0</v>
      </c>
      <c r="N146" s="20">
        <v>0</v>
      </c>
      <c r="O146" s="2" t="s">
        <v>169</v>
      </c>
    </row>
    <row r="147" spans="1:15" x14ac:dyDescent="0.25">
      <c r="A147" s="2" t="s">
        <v>86</v>
      </c>
      <c r="B147" s="18">
        <v>2006</v>
      </c>
      <c r="C147" s="17"/>
      <c r="D147" s="19"/>
      <c r="E147" s="20"/>
      <c r="F147" s="21"/>
      <c r="G147" s="22">
        <v>2005</v>
      </c>
      <c r="H147" s="23">
        <v>2005</v>
      </c>
      <c r="I147" s="24">
        <v>2006</v>
      </c>
      <c r="J147" s="25">
        <v>2003</v>
      </c>
      <c r="K147" s="23">
        <v>2003</v>
      </c>
      <c r="L147" s="26"/>
      <c r="M147" s="27"/>
      <c r="N147" s="20"/>
      <c r="O147" s="2" t="s">
        <v>86</v>
      </c>
    </row>
    <row r="148" spans="1:15" x14ac:dyDescent="0.25">
      <c r="A148" s="2" t="s">
        <v>170</v>
      </c>
      <c r="B148" s="18">
        <v>5</v>
      </c>
      <c r="C148" s="17">
        <v>0</v>
      </c>
      <c r="D148" s="19">
        <v>0</v>
      </c>
      <c r="E148" s="20">
        <v>0</v>
      </c>
      <c r="F148" s="21">
        <v>0</v>
      </c>
      <c r="G148" s="22">
        <v>0</v>
      </c>
      <c r="H148" s="23">
        <v>0</v>
      </c>
      <c r="I148" s="24">
        <v>0</v>
      </c>
      <c r="J148" s="25">
        <v>0</v>
      </c>
      <c r="K148" s="23">
        <v>0</v>
      </c>
      <c r="L148" s="26">
        <v>0</v>
      </c>
      <c r="M148" s="27">
        <v>0</v>
      </c>
      <c r="N148" s="20">
        <v>0</v>
      </c>
      <c r="O148" s="2" t="s">
        <v>170</v>
      </c>
    </row>
    <row r="149" spans="1:15" x14ac:dyDescent="0.25">
      <c r="A149" s="128" t="s">
        <v>86</v>
      </c>
      <c r="B149" s="89">
        <v>2002</v>
      </c>
      <c r="C149" s="90"/>
      <c r="D149" s="91"/>
      <c r="E149" s="92"/>
      <c r="F149" s="93"/>
      <c r="G149" s="94">
        <v>2006</v>
      </c>
      <c r="H149" s="95">
        <v>2003</v>
      </c>
      <c r="I149" s="96">
        <v>2005</v>
      </c>
      <c r="J149" s="97">
        <v>2006</v>
      </c>
      <c r="K149" s="95">
        <v>2004</v>
      </c>
      <c r="L149" s="98"/>
      <c r="M149" s="99"/>
      <c r="N149" s="92"/>
      <c r="O149" s="128" t="s">
        <v>86</v>
      </c>
    </row>
    <row r="150" spans="1:15" x14ac:dyDescent="0.25">
      <c r="A150" s="2" t="s">
        <v>171</v>
      </c>
      <c r="B150" s="102">
        <v>38879</v>
      </c>
      <c r="C150" s="17"/>
      <c r="D150" s="19"/>
      <c r="E150" s="20"/>
      <c r="F150" s="21"/>
      <c r="G150" s="22"/>
      <c r="H150" s="23"/>
      <c r="I150" s="24"/>
      <c r="J150" s="25"/>
      <c r="K150" s="23"/>
      <c r="L150" s="26"/>
      <c r="M150" s="27"/>
      <c r="N150" s="20"/>
      <c r="O150" s="2"/>
    </row>
    <row r="151" spans="1:15" x14ac:dyDescent="0.25">
      <c r="A151" s="2" t="s">
        <v>172</v>
      </c>
      <c r="B151" s="39">
        <v>38499</v>
      </c>
      <c r="C151" s="17"/>
      <c r="D151" s="19"/>
      <c r="E151" s="20"/>
      <c r="F151" s="21"/>
      <c r="G151" s="22"/>
      <c r="H151" s="23"/>
      <c r="I151" s="24"/>
      <c r="J151" s="25"/>
      <c r="K151" s="23"/>
      <c r="L151" s="26"/>
      <c r="M151" s="27"/>
      <c r="N151" s="20"/>
      <c r="O151" s="2"/>
    </row>
    <row r="152" spans="1:15" x14ac:dyDescent="0.25">
      <c r="A152" s="2" t="s">
        <v>173</v>
      </c>
      <c r="B152" s="39">
        <v>37465</v>
      </c>
      <c r="C152" s="17"/>
      <c r="D152" s="19"/>
      <c r="E152" s="20"/>
      <c r="F152" s="21"/>
      <c r="G152" s="22"/>
      <c r="H152" s="23"/>
      <c r="I152" s="24"/>
      <c r="J152" s="25"/>
      <c r="K152" s="23"/>
      <c r="L152" s="26"/>
      <c r="M152" s="27"/>
      <c r="N152" s="20"/>
      <c r="O152" s="2"/>
    </row>
    <row r="153" spans="1:15" x14ac:dyDescent="0.25">
      <c r="A153" s="2" t="s">
        <v>174</v>
      </c>
      <c r="B153" s="102">
        <v>38924</v>
      </c>
      <c r="C153" s="17"/>
      <c r="D153" s="19"/>
      <c r="E153" s="20"/>
      <c r="F153" s="21"/>
      <c r="G153" s="22"/>
      <c r="H153" s="23"/>
      <c r="I153" s="24"/>
      <c r="J153" s="25"/>
      <c r="K153" s="23"/>
      <c r="L153" s="26"/>
      <c r="M153" s="27"/>
      <c r="N153" s="20"/>
      <c r="O153" s="2"/>
    </row>
    <row r="154" spans="1:15" x14ac:dyDescent="0.25">
      <c r="A154" s="2" t="s">
        <v>175</v>
      </c>
      <c r="B154" s="39">
        <v>38924</v>
      </c>
      <c r="C154" s="17"/>
      <c r="D154" s="19"/>
      <c r="E154" s="20"/>
      <c r="F154" s="21"/>
      <c r="G154" s="22"/>
      <c r="H154" s="23"/>
      <c r="I154" s="24"/>
      <c r="J154" s="25"/>
      <c r="K154" s="23"/>
      <c r="L154" s="26"/>
      <c r="M154" s="27"/>
      <c r="N154" s="20"/>
      <c r="O154" s="2"/>
    </row>
    <row r="155" spans="1:15" ht="15.75" thickBot="1" x14ac:dyDescent="0.3">
      <c r="A155" s="103" t="s">
        <v>176</v>
      </c>
      <c r="B155" s="104">
        <v>37885</v>
      </c>
      <c r="C155" s="105"/>
      <c r="D155" s="106"/>
      <c r="E155" s="107"/>
      <c r="F155" s="108"/>
      <c r="G155" s="109"/>
      <c r="H155" s="110"/>
      <c r="I155" s="111"/>
      <c r="J155" s="112"/>
      <c r="K155" s="110"/>
      <c r="L155" s="113"/>
      <c r="M155" s="114"/>
      <c r="N155" s="107"/>
      <c r="O155" s="103"/>
    </row>
    <row r="156" spans="1:15" ht="15.75" thickTop="1" x14ac:dyDescent="0.25">
      <c r="A156" s="62" t="s">
        <v>177</v>
      </c>
      <c r="B156" s="63">
        <f>SUM(C156:N156)</f>
        <v>8</v>
      </c>
      <c r="C156" s="64">
        <v>0</v>
      </c>
      <c r="D156" s="65">
        <v>0</v>
      </c>
      <c r="E156" s="66">
        <v>0</v>
      </c>
      <c r="F156" s="67">
        <v>0</v>
      </c>
      <c r="G156" s="68">
        <v>0</v>
      </c>
      <c r="H156" s="69">
        <v>1</v>
      </c>
      <c r="I156" s="70">
        <v>7</v>
      </c>
      <c r="J156" s="71">
        <v>0</v>
      </c>
      <c r="K156" s="69">
        <v>0</v>
      </c>
      <c r="L156" s="72">
        <v>0</v>
      </c>
      <c r="M156" s="73">
        <v>0</v>
      </c>
      <c r="N156" s="66">
        <v>0</v>
      </c>
      <c r="O156" s="62" t="s">
        <v>177</v>
      </c>
    </row>
    <row r="157" spans="1:15" x14ac:dyDescent="0.25">
      <c r="A157" s="2" t="s">
        <v>168</v>
      </c>
      <c r="B157" s="18">
        <f>SUM(C157:N157)</f>
        <v>3</v>
      </c>
      <c r="C157" s="17">
        <v>0</v>
      </c>
      <c r="D157" s="19">
        <v>0</v>
      </c>
      <c r="E157" s="20">
        <v>0</v>
      </c>
      <c r="F157" s="21">
        <v>0</v>
      </c>
      <c r="G157" s="22">
        <v>0</v>
      </c>
      <c r="H157" s="23">
        <v>1</v>
      </c>
      <c r="I157" s="24">
        <v>1</v>
      </c>
      <c r="J157" s="25">
        <v>1</v>
      </c>
      <c r="K157" s="23">
        <v>0</v>
      </c>
      <c r="L157" s="26">
        <v>0</v>
      </c>
      <c r="M157" s="27">
        <v>0</v>
      </c>
      <c r="N157" s="20">
        <v>0</v>
      </c>
      <c r="O157" s="2" t="s">
        <v>168</v>
      </c>
    </row>
    <row r="158" spans="1:15" x14ac:dyDescent="0.25">
      <c r="A158" s="2" t="s">
        <v>169</v>
      </c>
      <c r="B158" s="16"/>
      <c r="C158" s="17">
        <v>0</v>
      </c>
      <c r="D158" s="19">
        <v>0</v>
      </c>
      <c r="E158" s="20">
        <v>0</v>
      </c>
      <c r="F158" s="21">
        <v>0</v>
      </c>
      <c r="G158" s="22">
        <v>4</v>
      </c>
      <c r="H158" s="23">
        <v>7</v>
      </c>
      <c r="I158" s="24">
        <v>7</v>
      </c>
      <c r="J158" s="25">
        <v>9</v>
      </c>
      <c r="K158" s="23">
        <v>3</v>
      </c>
      <c r="L158" s="26">
        <v>0</v>
      </c>
      <c r="M158" s="27">
        <v>0</v>
      </c>
      <c r="N158" s="20">
        <v>0</v>
      </c>
      <c r="O158" s="2" t="s">
        <v>169</v>
      </c>
    </row>
    <row r="159" spans="1:15" x14ac:dyDescent="0.25">
      <c r="A159" s="2" t="s">
        <v>86</v>
      </c>
      <c r="B159" s="16"/>
      <c r="C159" s="17"/>
      <c r="D159" s="19"/>
      <c r="E159" s="20"/>
      <c r="F159" s="21"/>
      <c r="G159" s="22">
        <v>1947</v>
      </c>
      <c r="H159" s="23">
        <v>1976</v>
      </c>
      <c r="I159" s="24">
        <v>2006</v>
      </c>
      <c r="J159" s="25">
        <v>1947</v>
      </c>
      <c r="K159" s="23">
        <v>1961</v>
      </c>
      <c r="L159" s="26"/>
      <c r="M159" s="27"/>
      <c r="N159" s="20"/>
      <c r="O159" s="2" t="s">
        <v>86</v>
      </c>
    </row>
    <row r="160" spans="1:15" x14ac:dyDescent="0.25">
      <c r="A160" s="2" t="s">
        <v>170</v>
      </c>
      <c r="B160" s="16"/>
      <c r="C160" s="17">
        <v>0</v>
      </c>
      <c r="D160" s="19">
        <v>0</v>
      </c>
      <c r="E160" s="20">
        <v>0</v>
      </c>
      <c r="F160" s="21">
        <v>0</v>
      </c>
      <c r="G160" s="22">
        <v>0</v>
      </c>
      <c r="H160" s="23">
        <v>0</v>
      </c>
      <c r="I160" s="24">
        <v>0</v>
      </c>
      <c r="J160" s="25">
        <v>0</v>
      </c>
      <c r="K160" s="23">
        <v>0</v>
      </c>
      <c r="L160" s="26">
        <v>0</v>
      </c>
      <c r="M160" s="27">
        <v>0</v>
      </c>
      <c r="N160" s="20">
        <v>0</v>
      </c>
      <c r="O160" s="2" t="s">
        <v>170</v>
      </c>
    </row>
    <row r="161" spans="1:15" x14ac:dyDescent="0.25">
      <c r="A161" s="128" t="s">
        <v>86</v>
      </c>
      <c r="B161" s="16"/>
      <c r="C161" s="17"/>
      <c r="D161" s="19"/>
      <c r="E161" s="20"/>
      <c r="F161" s="21"/>
      <c r="G161" s="22">
        <v>2006</v>
      </c>
      <c r="H161" s="23">
        <v>2002</v>
      </c>
      <c r="I161" s="24">
        <v>2004</v>
      </c>
      <c r="J161" s="25">
        <v>2006</v>
      </c>
      <c r="K161" s="23">
        <v>2005</v>
      </c>
      <c r="L161" s="26"/>
      <c r="M161" s="27"/>
      <c r="N161" s="20"/>
      <c r="O161" s="128" t="s">
        <v>86</v>
      </c>
    </row>
    <row r="162" spans="1:15" x14ac:dyDescent="0.25">
      <c r="A162" s="15" t="s">
        <v>178</v>
      </c>
      <c r="B162" s="16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 t="s">
        <v>178</v>
      </c>
    </row>
    <row r="163" spans="1:15" x14ac:dyDescent="0.25">
      <c r="A163" s="3" t="s">
        <v>179</v>
      </c>
      <c r="B163" s="4">
        <f>SUM(C163:N163)</f>
        <v>812.5</v>
      </c>
      <c r="C163" s="5">
        <v>33</v>
      </c>
      <c r="D163" s="6">
        <v>62</v>
      </c>
      <c r="E163" s="7">
        <v>81</v>
      </c>
      <c r="F163" s="8">
        <v>24</v>
      </c>
      <c r="G163" s="9">
        <v>129</v>
      </c>
      <c r="H163" s="10">
        <v>53</v>
      </c>
      <c r="I163" s="11">
        <v>45.5</v>
      </c>
      <c r="J163" s="12">
        <v>145</v>
      </c>
      <c r="K163" s="10">
        <v>26</v>
      </c>
      <c r="L163" s="13">
        <v>76</v>
      </c>
      <c r="M163" s="14">
        <v>58</v>
      </c>
      <c r="N163" s="7">
        <v>80</v>
      </c>
      <c r="O163" s="3" t="s">
        <v>179</v>
      </c>
    </row>
    <row r="164" spans="1:15" x14ac:dyDescent="0.25">
      <c r="A164" s="2" t="s">
        <v>180</v>
      </c>
      <c r="B164" s="18">
        <f>SUM(C164:N164)</f>
        <v>827.66399999999999</v>
      </c>
      <c r="C164" s="17">
        <v>71.8</v>
      </c>
      <c r="D164" s="19">
        <v>57.52</v>
      </c>
      <c r="E164" s="20">
        <v>66.92</v>
      </c>
      <c r="F164" s="21">
        <v>67.12</v>
      </c>
      <c r="G164" s="22">
        <v>54.624000000000002</v>
      </c>
      <c r="H164" s="23">
        <v>50.983999999999995</v>
      </c>
      <c r="I164" s="226">
        <v>82.584000000000003</v>
      </c>
      <c r="J164" s="25">
        <v>96.2</v>
      </c>
      <c r="K164" s="23">
        <v>56.303999999999995</v>
      </c>
      <c r="L164" s="26">
        <v>59.703999999999994</v>
      </c>
      <c r="M164" s="27">
        <v>90.2</v>
      </c>
      <c r="N164" s="20">
        <v>73.703999999999994</v>
      </c>
      <c r="O164" s="2" t="s">
        <v>180</v>
      </c>
    </row>
    <row r="165" spans="1:15" x14ac:dyDescent="0.25">
      <c r="A165" s="2" t="s">
        <v>28</v>
      </c>
      <c r="B165" s="18">
        <f t="shared" ref="B165:N165" si="8">INT((B163-B164)*10000/B164)/100</f>
        <v>-1.84</v>
      </c>
      <c r="C165" s="17">
        <f t="shared" si="8"/>
        <v>-54.04</v>
      </c>
      <c r="D165" s="19">
        <f t="shared" si="8"/>
        <v>7.78</v>
      </c>
      <c r="E165" s="20">
        <f t="shared" si="8"/>
        <v>21.04</v>
      </c>
      <c r="F165" s="21">
        <f t="shared" si="8"/>
        <v>-64.25</v>
      </c>
      <c r="G165" s="22">
        <f t="shared" si="8"/>
        <v>136.15</v>
      </c>
      <c r="H165" s="23">
        <f t="shared" si="8"/>
        <v>3.95</v>
      </c>
      <c r="I165" s="24">
        <f t="shared" si="8"/>
        <v>-44.91</v>
      </c>
      <c r="J165" s="25">
        <f t="shared" si="8"/>
        <v>50.72</v>
      </c>
      <c r="K165" s="23">
        <f t="shared" si="8"/>
        <v>-53.83</v>
      </c>
      <c r="L165" s="26">
        <f t="shared" si="8"/>
        <v>27.29</v>
      </c>
      <c r="M165" s="27">
        <f t="shared" si="8"/>
        <v>-35.700000000000003</v>
      </c>
      <c r="N165" s="20">
        <f t="shared" si="8"/>
        <v>8.5399999999999991</v>
      </c>
      <c r="O165" s="2" t="s">
        <v>28</v>
      </c>
    </row>
    <row r="166" spans="1:15" x14ac:dyDescent="0.25">
      <c r="A166" s="2" t="s">
        <v>181</v>
      </c>
      <c r="B166" s="18">
        <v>1180</v>
      </c>
      <c r="C166" s="17">
        <v>97</v>
      </c>
      <c r="D166" s="19">
        <v>135.5</v>
      </c>
      <c r="E166" s="20">
        <v>185</v>
      </c>
      <c r="F166" s="21">
        <v>182.5</v>
      </c>
      <c r="G166" s="22">
        <v>128</v>
      </c>
      <c r="H166" s="23">
        <v>95</v>
      </c>
      <c r="I166" s="24">
        <v>105.5</v>
      </c>
      <c r="J166" s="25">
        <v>164.5</v>
      </c>
      <c r="K166" s="23">
        <v>144.5</v>
      </c>
      <c r="L166" s="26">
        <v>78</v>
      </c>
      <c r="M166" s="27">
        <v>175</v>
      </c>
      <c r="N166" s="20">
        <v>130.5</v>
      </c>
      <c r="O166" s="2" t="s">
        <v>181</v>
      </c>
    </row>
    <row r="167" spans="1:15" x14ac:dyDescent="0.25">
      <c r="A167" s="2" t="s">
        <v>86</v>
      </c>
      <c r="B167" s="18">
        <v>2001</v>
      </c>
      <c r="C167" s="17">
        <v>2001</v>
      </c>
      <c r="D167" s="19">
        <v>2002</v>
      </c>
      <c r="E167" s="20">
        <v>2001</v>
      </c>
      <c r="F167" s="21">
        <v>2001</v>
      </c>
      <c r="G167" s="22">
        <v>2006</v>
      </c>
      <c r="H167" s="23">
        <v>2003</v>
      </c>
      <c r="I167" s="24">
        <v>2002</v>
      </c>
      <c r="J167" s="25">
        <v>2002</v>
      </c>
      <c r="K167" s="23">
        <v>2001</v>
      </c>
      <c r="L167" s="26">
        <v>2001</v>
      </c>
      <c r="M167" s="27">
        <v>2002</v>
      </c>
      <c r="N167" s="20">
        <v>2002</v>
      </c>
      <c r="O167" s="2" t="s">
        <v>86</v>
      </c>
    </row>
    <row r="168" spans="1:15" x14ac:dyDescent="0.25">
      <c r="A168" s="2" t="s">
        <v>182</v>
      </c>
      <c r="B168" s="18">
        <v>529</v>
      </c>
      <c r="C168" s="17">
        <v>44</v>
      </c>
      <c r="D168" s="19">
        <v>19</v>
      </c>
      <c r="E168" s="20">
        <v>19</v>
      </c>
      <c r="F168" s="21">
        <v>24</v>
      </c>
      <c r="G168" s="22">
        <v>34</v>
      </c>
      <c r="H168" s="23">
        <v>23.5</v>
      </c>
      <c r="I168" s="24">
        <v>45.5</v>
      </c>
      <c r="J168" s="25">
        <v>52</v>
      </c>
      <c r="K168" s="23">
        <v>7</v>
      </c>
      <c r="L168" s="26">
        <v>41</v>
      </c>
      <c r="M168" s="27">
        <v>30</v>
      </c>
      <c r="N168" s="20">
        <v>44</v>
      </c>
      <c r="O168" s="2" t="s">
        <v>182</v>
      </c>
    </row>
    <row r="169" spans="1:15" ht="15.75" thickBot="1" x14ac:dyDescent="0.3">
      <c r="A169" s="128" t="s">
        <v>86</v>
      </c>
      <c r="B169" s="89">
        <v>2003</v>
      </c>
      <c r="C169" s="90">
        <v>2005</v>
      </c>
      <c r="D169" s="91">
        <v>2003</v>
      </c>
      <c r="E169" s="92">
        <v>2003</v>
      </c>
      <c r="F169" s="93">
        <v>2006</v>
      </c>
      <c r="G169" s="94">
        <v>2004</v>
      </c>
      <c r="H169" s="95">
        <v>2001</v>
      </c>
      <c r="I169" s="96">
        <v>2006</v>
      </c>
      <c r="J169" s="97">
        <v>2003</v>
      </c>
      <c r="K169" s="95">
        <v>2003</v>
      </c>
      <c r="L169" s="98">
        <v>2004</v>
      </c>
      <c r="M169" s="99">
        <v>2003</v>
      </c>
      <c r="N169" s="92">
        <v>2003</v>
      </c>
      <c r="O169" s="128" t="s">
        <v>86</v>
      </c>
    </row>
    <row r="170" spans="1:15" ht="15.75" thickTop="1" x14ac:dyDescent="0.25">
      <c r="A170" s="62" t="s">
        <v>183</v>
      </c>
      <c r="B170" s="63">
        <f>SUM(C170:N170)</f>
        <v>749</v>
      </c>
      <c r="C170" s="64">
        <v>28</v>
      </c>
      <c r="D170" s="65">
        <v>59</v>
      </c>
      <c r="E170" s="66">
        <v>63</v>
      </c>
      <c r="F170" s="67">
        <v>29</v>
      </c>
      <c r="G170" s="68">
        <v>105</v>
      </c>
      <c r="H170" s="69">
        <v>47</v>
      </c>
      <c r="I170" s="70">
        <v>38</v>
      </c>
      <c r="J170" s="71">
        <v>142</v>
      </c>
      <c r="K170" s="69">
        <v>26</v>
      </c>
      <c r="L170" s="72">
        <v>76</v>
      </c>
      <c r="M170" s="73">
        <v>51</v>
      </c>
      <c r="N170" s="66">
        <v>85</v>
      </c>
      <c r="O170" s="62" t="s">
        <v>183</v>
      </c>
    </row>
    <row r="171" spans="1:15" x14ac:dyDescent="0.25">
      <c r="A171" s="2" t="s">
        <v>184</v>
      </c>
      <c r="B171" s="18">
        <v>748</v>
      </c>
      <c r="C171" s="17">
        <v>60</v>
      </c>
      <c r="D171" s="19">
        <v>49.4</v>
      </c>
      <c r="E171" s="20">
        <v>49.1</v>
      </c>
      <c r="F171" s="21">
        <v>50.6</v>
      </c>
      <c r="G171" s="22">
        <v>55.2</v>
      </c>
      <c r="H171" s="23">
        <v>64.5</v>
      </c>
      <c r="I171" s="24">
        <v>55.1</v>
      </c>
      <c r="J171" s="25">
        <v>66.900000000000006</v>
      </c>
      <c r="K171" s="23">
        <v>75</v>
      </c>
      <c r="L171" s="26">
        <v>71.3</v>
      </c>
      <c r="M171" s="27">
        <v>77.2</v>
      </c>
      <c r="N171" s="20">
        <v>73.7</v>
      </c>
      <c r="O171" s="2" t="s">
        <v>184</v>
      </c>
    </row>
    <row r="172" spans="1:15" x14ac:dyDescent="0.25">
      <c r="A172" s="2" t="s">
        <v>28</v>
      </c>
      <c r="B172" s="18">
        <f t="shared" ref="B172:N172" si="9">INT((B170-B171)*10000/B171)/100</f>
        <v>0.13</v>
      </c>
      <c r="C172" s="17">
        <f t="shared" si="9"/>
        <v>-53.34</v>
      </c>
      <c r="D172" s="19">
        <f t="shared" si="9"/>
        <v>19.43</v>
      </c>
      <c r="E172" s="20">
        <f t="shared" si="9"/>
        <v>28.3</v>
      </c>
      <c r="F172" s="21">
        <f t="shared" si="9"/>
        <v>-42.69</v>
      </c>
      <c r="G172" s="22">
        <f t="shared" si="9"/>
        <v>90.21</v>
      </c>
      <c r="H172" s="23">
        <f t="shared" si="9"/>
        <v>-27.14</v>
      </c>
      <c r="I172" s="24">
        <f t="shared" si="9"/>
        <v>-31.04</v>
      </c>
      <c r="J172" s="25">
        <f t="shared" si="9"/>
        <v>112.25</v>
      </c>
      <c r="K172" s="23">
        <f t="shared" si="9"/>
        <v>-65.34</v>
      </c>
      <c r="L172" s="26">
        <f t="shared" si="9"/>
        <v>6.59</v>
      </c>
      <c r="M172" s="27">
        <f t="shared" si="9"/>
        <v>-33.94</v>
      </c>
      <c r="N172" s="20">
        <f t="shared" si="9"/>
        <v>15.33</v>
      </c>
      <c r="O172" s="2" t="s">
        <v>28</v>
      </c>
    </row>
    <row r="173" spans="1:15" x14ac:dyDescent="0.25">
      <c r="A173" s="2" t="s">
        <v>181</v>
      </c>
      <c r="B173" s="16"/>
      <c r="C173" s="17">
        <v>145</v>
      </c>
      <c r="D173" s="19">
        <v>132</v>
      </c>
      <c r="E173" s="20">
        <v>169</v>
      </c>
      <c r="F173" s="21">
        <v>148</v>
      </c>
      <c r="G173" s="22">
        <v>114</v>
      </c>
      <c r="H173" s="23">
        <v>150</v>
      </c>
      <c r="I173" s="24">
        <v>134</v>
      </c>
      <c r="J173" s="25">
        <v>174</v>
      </c>
      <c r="K173" s="23">
        <v>171</v>
      </c>
      <c r="L173" s="26">
        <v>216</v>
      </c>
      <c r="M173" s="27">
        <v>169</v>
      </c>
      <c r="N173" s="20">
        <v>204</v>
      </c>
      <c r="O173" s="2" t="s">
        <v>181</v>
      </c>
    </row>
    <row r="174" spans="1:15" x14ac:dyDescent="0.25">
      <c r="A174" s="2" t="s">
        <v>86</v>
      </c>
      <c r="B174" s="16"/>
      <c r="C174" s="17">
        <v>1995</v>
      </c>
      <c r="D174" s="19">
        <v>1957</v>
      </c>
      <c r="E174" s="20">
        <v>2001</v>
      </c>
      <c r="F174" s="21">
        <v>2000</v>
      </c>
      <c r="G174" s="22">
        <v>1945</v>
      </c>
      <c r="H174" s="23">
        <v>2003</v>
      </c>
      <c r="I174" s="24">
        <v>2005</v>
      </c>
      <c r="J174" s="25">
        <v>1945</v>
      </c>
      <c r="K174" s="23">
        <v>1958</v>
      </c>
      <c r="L174" s="26">
        <v>2000</v>
      </c>
      <c r="M174" s="27">
        <v>2000</v>
      </c>
      <c r="N174" s="20">
        <v>1965</v>
      </c>
      <c r="O174" s="2" t="s">
        <v>86</v>
      </c>
    </row>
    <row r="175" spans="1:15" x14ac:dyDescent="0.25">
      <c r="A175" s="2" t="s">
        <v>182</v>
      </c>
      <c r="B175" s="16"/>
      <c r="C175" s="17">
        <v>3</v>
      </c>
      <c r="D175" s="19">
        <v>2</v>
      </c>
      <c r="E175" s="20">
        <v>3</v>
      </c>
      <c r="F175" s="21">
        <v>11</v>
      </c>
      <c r="G175" s="22">
        <v>9</v>
      </c>
      <c r="H175" s="23">
        <v>3</v>
      </c>
      <c r="I175" s="24">
        <v>12</v>
      </c>
      <c r="J175" s="25">
        <v>9</v>
      </c>
      <c r="K175" s="23">
        <v>2</v>
      </c>
      <c r="L175" s="26">
        <v>5</v>
      </c>
      <c r="M175" s="27">
        <v>8</v>
      </c>
      <c r="N175" s="20">
        <v>9</v>
      </c>
      <c r="O175" s="2" t="s">
        <v>182</v>
      </c>
    </row>
    <row r="176" spans="1:15" x14ac:dyDescent="0.25">
      <c r="A176" s="128" t="s">
        <v>86</v>
      </c>
      <c r="B176" s="16"/>
      <c r="C176" s="17">
        <v>1997</v>
      </c>
      <c r="D176" s="19">
        <v>1959</v>
      </c>
      <c r="E176" s="20">
        <v>1953</v>
      </c>
      <c r="F176" s="21">
        <v>1984</v>
      </c>
      <c r="G176" s="22">
        <v>1989</v>
      </c>
      <c r="H176" s="23">
        <v>1976</v>
      </c>
      <c r="I176" s="24">
        <v>1982</v>
      </c>
      <c r="J176" s="25">
        <v>1991</v>
      </c>
      <c r="K176" s="23">
        <v>1959</v>
      </c>
      <c r="L176" s="26">
        <v>1969</v>
      </c>
      <c r="M176" s="27">
        <v>1955</v>
      </c>
      <c r="N176" s="20">
        <v>1971</v>
      </c>
      <c r="O176" s="128" t="s">
        <v>86</v>
      </c>
    </row>
    <row r="177" spans="1:15" x14ac:dyDescent="0.25">
      <c r="A177" s="15" t="s">
        <v>185</v>
      </c>
      <c r="B177" s="16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 t="s">
        <v>185</v>
      </c>
    </row>
    <row r="178" spans="1:15" x14ac:dyDescent="0.25">
      <c r="A178" s="3" t="s">
        <v>186</v>
      </c>
      <c r="B178" s="4">
        <f>SUM(C178:N178)</f>
        <v>1666</v>
      </c>
      <c r="C178" s="5">
        <v>75</v>
      </c>
      <c r="D178" s="6">
        <v>28</v>
      </c>
      <c r="E178" s="7">
        <v>124</v>
      </c>
      <c r="F178" s="8">
        <v>168</v>
      </c>
      <c r="G178" s="9">
        <v>120</v>
      </c>
      <c r="H178" s="10">
        <v>256</v>
      </c>
      <c r="I178" s="11">
        <v>302</v>
      </c>
      <c r="J178" s="12">
        <v>147</v>
      </c>
      <c r="K178" s="10">
        <v>185</v>
      </c>
      <c r="L178" s="13">
        <v>109</v>
      </c>
      <c r="M178" s="14">
        <v>92</v>
      </c>
      <c r="N178" s="7">
        <v>60</v>
      </c>
      <c r="O178" s="3" t="s">
        <v>186</v>
      </c>
    </row>
    <row r="179" spans="1:15" x14ac:dyDescent="0.25">
      <c r="A179" s="2" t="s">
        <v>187</v>
      </c>
      <c r="B179" s="18">
        <v>1626</v>
      </c>
      <c r="C179" s="17">
        <v>49</v>
      </c>
      <c r="D179" s="19">
        <v>80</v>
      </c>
      <c r="E179" s="20">
        <v>115</v>
      </c>
      <c r="F179" s="21">
        <v>162</v>
      </c>
      <c r="G179" s="22">
        <v>199</v>
      </c>
      <c r="H179" s="23">
        <v>206</v>
      </c>
      <c r="I179" s="24">
        <v>213</v>
      </c>
      <c r="J179" s="25">
        <v>213</v>
      </c>
      <c r="K179" s="23">
        <v>151</v>
      </c>
      <c r="L179" s="26">
        <v>116</v>
      </c>
      <c r="M179" s="27">
        <v>74</v>
      </c>
      <c r="N179" s="20">
        <v>48</v>
      </c>
      <c r="O179" s="2" t="s">
        <v>187</v>
      </c>
    </row>
    <row r="180" spans="1:15" x14ac:dyDescent="0.25">
      <c r="A180" s="2" t="s">
        <v>28</v>
      </c>
      <c r="B180" s="18">
        <f>INT((B178-B179)*10000/B179)/100</f>
        <v>2.46</v>
      </c>
      <c r="C180" s="17">
        <f t="shared" ref="C180:N180" si="10">INT((C178-C179)*10000/C179)/100</f>
        <v>53.06</v>
      </c>
      <c r="D180" s="19">
        <f t="shared" si="10"/>
        <v>-65</v>
      </c>
      <c r="E180" s="20">
        <f t="shared" si="10"/>
        <v>7.82</v>
      </c>
      <c r="F180" s="21">
        <f t="shared" si="10"/>
        <v>3.7</v>
      </c>
      <c r="G180" s="22">
        <f t="shared" si="10"/>
        <v>-39.700000000000003</v>
      </c>
      <c r="H180" s="23">
        <f t="shared" si="10"/>
        <v>24.27</v>
      </c>
      <c r="I180" s="24">
        <f t="shared" si="10"/>
        <v>41.78</v>
      </c>
      <c r="J180" s="25">
        <f t="shared" si="10"/>
        <v>-30.99</v>
      </c>
      <c r="K180" s="23">
        <f t="shared" si="10"/>
        <v>22.51</v>
      </c>
      <c r="L180" s="26">
        <f t="shared" si="10"/>
        <v>-6.04</v>
      </c>
      <c r="M180" s="27">
        <f t="shared" si="10"/>
        <v>24.32</v>
      </c>
      <c r="N180" s="20">
        <f t="shared" si="10"/>
        <v>25</v>
      </c>
      <c r="O180" s="2" t="s">
        <v>28</v>
      </c>
    </row>
    <row r="181" spans="1:15" x14ac:dyDescent="0.25">
      <c r="A181" s="2" t="s">
        <v>188</v>
      </c>
      <c r="B181" s="18">
        <v>1764</v>
      </c>
      <c r="C181" s="17">
        <v>95</v>
      </c>
      <c r="D181" s="19">
        <v>131</v>
      </c>
      <c r="E181" s="20">
        <v>183</v>
      </c>
      <c r="F181" s="21">
        <v>234</v>
      </c>
      <c r="G181" s="22">
        <v>242</v>
      </c>
      <c r="H181" s="23">
        <v>292</v>
      </c>
      <c r="I181" s="24">
        <v>310</v>
      </c>
      <c r="J181" s="25">
        <v>284</v>
      </c>
      <c r="K181" s="23">
        <v>238</v>
      </c>
      <c r="L181" s="26">
        <v>179</v>
      </c>
      <c r="M181" s="27">
        <v>95</v>
      </c>
      <c r="N181" s="20">
        <v>80</v>
      </c>
      <c r="O181" s="2" t="s">
        <v>188</v>
      </c>
    </row>
    <row r="182" spans="1:15" x14ac:dyDescent="0.25">
      <c r="A182" s="2" t="s">
        <v>86</v>
      </c>
      <c r="B182" s="18">
        <v>2005</v>
      </c>
      <c r="C182" s="17">
        <v>2005</v>
      </c>
      <c r="D182" s="19">
        <v>2003</v>
      </c>
      <c r="E182" s="20">
        <v>1972</v>
      </c>
      <c r="F182" s="21">
        <v>1990</v>
      </c>
      <c r="G182" s="22">
        <v>2001</v>
      </c>
      <c r="H182" s="23">
        <v>1976</v>
      </c>
      <c r="I182" s="24">
        <v>1990</v>
      </c>
      <c r="J182" s="25">
        <v>1976</v>
      </c>
      <c r="K182" s="23">
        <v>1997</v>
      </c>
      <c r="L182" s="26">
        <v>1965</v>
      </c>
      <c r="M182" s="27">
        <v>2005</v>
      </c>
      <c r="N182" s="20">
        <v>1972</v>
      </c>
      <c r="O182" s="2" t="s">
        <v>86</v>
      </c>
    </row>
    <row r="183" spans="1:15" x14ac:dyDescent="0.25">
      <c r="A183" s="2" t="s">
        <v>189</v>
      </c>
      <c r="B183" s="18">
        <v>1603</v>
      </c>
      <c r="C183" s="17">
        <v>32</v>
      </c>
      <c r="D183" s="19">
        <v>28</v>
      </c>
      <c r="E183" s="20">
        <v>54</v>
      </c>
      <c r="F183" s="21">
        <v>100</v>
      </c>
      <c r="G183" s="22">
        <v>120</v>
      </c>
      <c r="H183" s="23">
        <v>133</v>
      </c>
      <c r="I183" s="24">
        <v>141</v>
      </c>
      <c r="J183" s="25">
        <v>127</v>
      </c>
      <c r="K183" s="23">
        <v>81</v>
      </c>
      <c r="L183" s="26">
        <v>52</v>
      </c>
      <c r="M183" s="27">
        <v>63</v>
      </c>
      <c r="N183" s="20">
        <v>17</v>
      </c>
      <c r="O183" s="2" t="s">
        <v>189</v>
      </c>
    </row>
    <row r="184" spans="1:15" x14ac:dyDescent="0.25">
      <c r="A184" s="2" t="s">
        <v>86</v>
      </c>
      <c r="B184" s="18">
        <v>2002</v>
      </c>
      <c r="C184" s="17">
        <v>1964</v>
      </c>
      <c r="D184" s="19">
        <v>2006</v>
      </c>
      <c r="E184" s="20">
        <v>2001</v>
      </c>
      <c r="F184" s="21">
        <v>1998</v>
      </c>
      <c r="G184" s="22">
        <v>2006</v>
      </c>
      <c r="H184" s="23">
        <v>1977</v>
      </c>
      <c r="I184" s="24">
        <v>1965</v>
      </c>
      <c r="J184" s="25">
        <v>1968</v>
      </c>
      <c r="K184" s="23">
        <v>1984</v>
      </c>
      <c r="L184" s="26">
        <v>1998</v>
      </c>
      <c r="M184" s="27">
        <v>2002</v>
      </c>
      <c r="N184" s="20">
        <v>1988</v>
      </c>
      <c r="O184" s="2" t="s">
        <v>86</v>
      </c>
    </row>
    <row r="185" spans="1:15" x14ac:dyDescent="0.25">
      <c r="A185" s="15" t="s">
        <v>190</v>
      </c>
      <c r="B185" s="16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 t="s">
        <v>190</v>
      </c>
    </row>
    <row r="186" spans="1:15" x14ac:dyDescent="0.25">
      <c r="A186" s="3" t="s">
        <v>191</v>
      </c>
      <c r="B186" s="4">
        <f>SUM(C186:N186)</f>
        <v>142</v>
      </c>
      <c r="C186" s="5">
        <v>8</v>
      </c>
      <c r="D186" s="6">
        <v>12</v>
      </c>
      <c r="E186" s="7">
        <v>15</v>
      </c>
      <c r="F186" s="8">
        <v>8</v>
      </c>
      <c r="G186" s="9">
        <v>20</v>
      </c>
      <c r="H186" s="10">
        <v>7</v>
      </c>
      <c r="I186" s="11">
        <v>10</v>
      </c>
      <c r="J186" s="12">
        <v>16</v>
      </c>
      <c r="K186" s="10">
        <v>7</v>
      </c>
      <c r="L186" s="13">
        <v>13</v>
      </c>
      <c r="M186" s="14">
        <v>14</v>
      </c>
      <c r="N186" s="7">
        <v>12</v>
      </c>
      <c r="O186" s="3" t="s">
        <v>191</v>
      </c>
    </row>
    <row r="187" spans="1:15" x14ac:dyDescent="0.25">
      <c r="A187" s="2" t="s">
        <v>192</v>
      </c>
      <c r="B187" s="18">
        <f>SUM(C187:N187)</f>
        <v>146</v>
      </c>
      <c r="C187" s="17">
        <v>14.8</v>
      </c>
      <c r="D187" s="19">
        <v>11.4</v>
      </c>
      <c r="E187" s="20">
        <v>11.6</v>
      </c>
      <c r="F187" s="21">
        <v>11.6</v>
      </c>
      <c r="G187" s="22">
        <v>12.2</v>
      </c>
      <c r="H187" s="23">
        <v>8.8000000000000007</v>
      </c>
      <c r="I187" s="24">
        <v>11.6</v>
      </c>
      <c r="J187" s="25">
        <v>12</v>
      </c>
      <c r="K187" s="23">
        <v>10.199999999999999</v>
      </c>
      <c r="L187" s="26">
        <v>13.6</v>
      </c>
      <c r="M187" s="27">
        <v>14.6</v>
      </c>
      <c r="N187" s="20">
        <v>13.6</v>
      </c>
      <c r="O187" s="2" t="s">
        <v>192</v>
      </c>
    </row>
    <row r="188" spans="1:15" x14ac:dyDescent="0.25">
      <c r="A188" s="2" t="s">
        <v>193</v>
      </c>
      <c r="B188" s="18">
        <v>174</v>
      </c>
      <c r="C188" s="17">
        <v>20</v>
      </c>
      <c r="D188" s="19">
        <v>21</v>
      </c>
      <c r="E188" s="20">
        <v>20</v>
      </c>
      <c r="F188" s="21">
        <v>21</v>
      </c>
      <c r="G188" s="22">
        <v>21</v>
      </c>
      <c r="H188" s="23">
        <v>12</v>
      </c>
      <c r="I188" s="24">
        <v>12</v>
      </c>
      <c r="J188" s="25">
        <v>16</v>
      </c>
      <c r="K188" s="23">
        <v>18</v>
      </c>
      <c r="L188" s="26">
        <v>18</v>
      </c>
      <c r="M188" s="27">
        <v>18</v>
      </c>
      <c r="N188" s="20">
        <v>19</v>
      </c>
      <c r="O188" s="2" t="s">
        <v>193</v>
      </c>
    </row>
    <row r="189" spans="1:15" x14ac:dyDescent="0.25">
      <c r="A189" s="2" t="s">
        <v>86</v>
      </c>
      <c r="B189" s="18">
        <v>2002</v>
      </c>
      <c r="C189" s="17">
        <v>2004</v>
      </c>
      <c r="D189" s="19">
        <v>2002</v>
      </c>
      <c r="E189" s="20">
        <v>2001</v>
      </c>
      <c r="F189" s="21">
        <v>2001</v>
      </c>
      <c r="G189" s="22">
        <v>2002</v>
      </c>
      <c r="H189" s="23">
        <v>2002</v>
      </c>
      <c r="I189" s="24">
        <v>2005</v>
      </c>
      <c r="J189" s="25">
        <v>2006</v>
      </c>
      <c r="K189" s="23">
        <v>2001</v>
      </c>
      <c r="L189" s="26">
        <v>2002</v>
      </c>
      <c r="M189" s="27">
        <v>2002</v>
      </c>
      <c r="N189" s="20">
        <v>2002</v>
      </c>
      <c r="O189" s="2" t="s">
        <v>86</v>
      </c>
    </row>
    <row r="190" spans="1:15" x14ac:dyDescent="0.25">
      <c r="A190" s="2" t="s">
        <v>194</v>
      </c>
      <c r="B190" s="18">
        <v>115</v>
      </c>
      <c r="C190" s="17">
        <v>8</v>
      </c>
      <c r="D190" s="19">
        <v>7</v>
      </c>
      <c r="E190" s="20">
        <v>7</v>
      </c>
      <c r="F190" s="21">
        <v>6</v>
      </c>
      <c r="G190" s="22">
        <v>4</v>
      </c>
      <c r="H190" s="23">
        <v>5</v>
      </c>
      <c r="I190" s="24">
        <v>10</v>
      </c>
      <c r="J190" s="25">
        <v>4</v>
      </c>
      <c r="K190" s="23">
        <v>2</v>
      </c>
      <c r="L190" s="26">
        <v>10</v>
      </c>
      <c r="M190" s="27">
        <v>11</v>
      </c>
      <c r="N190" s="20">
        <v>11</v>
      </c>
      <c r="O190" s="2" t="s">
        <v>194</v>
      </c>
    </row>
    <row r="191" spans="1:15" ht="15.75" thickBot="1" x14ac:dyDescent="0.3">
      <c r="A191" s="128" t="s">
        <v>86</v>
      </c>
      <c r="B191" s="89">
        <v>2003</v>
      </c>
      <c r="C191" s="90">
        <v>2006</v>
      </c>
      <c r="D191" s="91">
        <v>2003</v>
      </c>
      <c r="E191" s="92">
        <v>2003</v>
      </c>
      <c r="F191" s="93">
        <v>2002</v>
      </c>
      <c r="G191" s="94">
        <v>2001</v>
      </c>
      <c r="H191" s="95">
        <v>2005</v>
      </c>
      <c r="I191" s="96">
        <v>2006</v>
      </c>
      <c r="J191" s="97">
        <v>2003</v>
      </c>
      <c r="K191" s="95">
        <v>2003</v>
      </c>
      <c r="L191" s="98">
        <v>2003</v>
      </c>
      <c r="M191" s="99">
        <v>2005</v>
      </c>
      <c r="N191" s="92">
        <v>2005</v>
      </c>
      <c r="O191" s="128" t="s">
        <v>86</v>
      </c>
    </row>
    <row r="192" spans="1:15" ht="15.75" thickTop="1" x14ac:dyDescent="0.25">
      <c r="A192" s="62" t="s">
        <v>195</v>
      </c>
      <c r="B192" s="63">
        <f>SUM(C192:N192)</f>
        <v>132</v>
      </c>
      <c r="C192" s="64">
        <v>5</v>
      </c>
      <c r="D192" s="65">
        <v>10</v>
      </c>
      <c r="E192" s="66">
        <v>15</v>
      </c>
      <c r="F192" s="67">
        <v>7</v>
      </c>
      <c r="G192" s="68">
        <v>20</v>
      </c>
      <c r="H192" s="69">
        <v>3</v>
      </c>
      <c r="I192" s="70">
        <v>8</v>
      </c>
      <c r="J192" s="71">
        <v>18</v>
      </c>
      <c r="K192" s="69">
        <v>8</v>
      </c>
      <c r="L192" s="72">
        <v>13</v>
      </c>
      <c r="M192" s="73">
        <v>12</v>
      </c>
      <c r="N192" s="66">
        <v>13</v>
      </c>
      <c r="O192" s="62" t="s">
        <v>195</v>
      </c>
    </row>
    <row r="193" spans="1:15" x14ac:dyDescent="0.25">
      <c r="A193" s="2" t="s">
        <v>192</v>
      </c>
      <c r="B193" s="18">
        <f>SUM(C193:N193)</f>
        <v>126</v>
      </c>
      <c r="C193" s="17">
        <v>11</v>
      </c>
      <c r="D193" s="19">
        <v>10</v>
      </c>
      <c r="E193" s="20">
        <v>10</v>
      </c>
      <c r="F193" s="21">
        <v>11</v>
      </c>
      <c r="G193" s="22">
        <v>10</v>
      </c>
      <c r="H193" s="23">
        <v>10</v>
      </c>
      <c r="I193" s="24">
        <v>9</v>
      </c>
      <c r="J193" s="25">
        <v>10</v>
      </c>
      <c r="K193" s="23">
        <v>11</v>
      </c>
      <c r="L193" s="26">
        <v>10</v>
      </c>
      <c r="M193" s="27">
        <v>12</v>
      </c>
      <c r="N193" s="20">
        <v>12</v>
      </c>
      <c r="O193" s="2" t="s">
        <v>192</v>
      </c>
    </row>
    <row r="194" spans="1:15" x14ac:dyDescent="0.25">
      <c r="A194" s="2" t="s">
        <v>193</v>
      </c>
      <c r="B194" s="16"/>
      <c r="C194" s="17">
        <v>24</v>
      </c>
      <c r="D194" s="19">
        <v>21</v>
      </c>
      <c r="E194" s="20">
        <v>23</v>
      </c>
      <c r="F194" s="21">
        <v>21</v>
      </c>
      <c r="G194" s="22">
        <v>20</v>
      </c>
      <c r="H194" s="23">
        <v>21</v>
      </c>
      <c r="I194" s="24">
        <v>21</v>
      </c>
      <c r="J194" s="25">
        <v>21</v>
      </c>
      <c r="K194" s="23">
        <v>22</v>
      </c>
      <c r="L194" s="26">
        <v>24</v>
      </c>
      <c r="M194" s="27">
        <v>23</v>
      </c>
      <c r="N194" s="20">
        <v>21</v>
      </c>
      <c r="O194" s="2" t="s">
        <v>193</v>
      </c>
    </row>
    <row r="195" spans="1:15" x14ac:dyDescent="0.25">
      <c r="A195" s="2" t="s">
        <v>86</v>
      </c>
      <c r="B195" s="16"/>
      <c r="C195" s="17">
        <v>1948</v>
      </c>
      <c r="D195" s="19">
        <v>1995</v>
      </c>
      <c r="E195" s="20">
        <v>1979</v>
      </c>
      <c r="F195" s="21">
        <v>2001</v>
      </c>
      <c r="G195" s="22">
        <v>2006</v>
      </c>
      <c r="H195" s="23">
        <v>1991</v>
      </c>
      <c r="I195" s="24">
        <v>1988</v>
      </c>
      <c r="J195" s="25">
        <v>1956</v>
      </c>
      <c r="K195" s="23">
        <v>1950</v>
      </c>
      <c r="L195" s="26">
        <v>1981</v>
      </c>
      <c r="M195" s="27">
        <v>2000</v>
      </c>
      <c r="N195" s="20" t="s">
        <v>99</v>
      </c>
      <c r="O195" s="2" t="s">
        <v>86</v>
      </c>
    </row>
    <row r="196" spans="1:15" x14ac:dyDescent="0.25">
      <c r="A196" s="2" t="s">
        <v>194</v>
      </c>
      <c r="B196" s="16"/>
      <c r="C196" s="17">
        <v>1</v>
      </c>
      <c r="D196" s="19">
        <v>1</v>
      </c>
      <c r="E196" s="20">
        <v>1</v>
      </c>
      <c r="F196" s="21">
        <v>3</v>
      </c>
      <c r="G196" s="22">
        <v>2</v>
      </c>
      <c r="H196" s="23">
        <v>1</v>
      </c>
      <c r="I196" s="24">
        <v>3</v>
      </c>
      <c r="J196" s="25">
        <v>2</v>
      </c>
      <c r="K196" s="23">
        <v>1</v>
      </c>
      <c r="L196" s="26">
        <v>2</v>
      </c>
      <c r="M196" s="27">
        <v>4</v>
      </c>
      <c r="N196" s="20">
        <v>2</v>
      </c>
      <c r="O196" s="2" t="s">
        <v>194</v>
      </c>
    </row>
    <row r="197" spans="1:15" x14ac:dyDescent="0.25">
      <c r="A197" s="128" t="s">
        <v>86</v>
      </c>
      <c r="B197" s="16"/>
      <c r="C197" s="17">
        <v>1997</v>
      </c>
      <c r="D197" s="19">
        <v>1959</v>
      </c>
      <c r="E197" s="20">
        <v>1953</v>
      </c>
      <c r="F197" s="21" t="s">
        <v>99</v>
      </c>
      <c r="G197" s="22">
        <v>1989</v>
      </c>
      <c r="H197" s="23">
        <v>1976</v>
      </c>
      <c r="I197" s="24" t="s">
        <v>99</v>
      </c>
      <c r="J197" s="25">
        <v>1995</v>
      </c>
      <c r="K197" s="23">
        <v>1959</v>
      </c>
      <c r="L197" s="26">
        <v>1969</v>
      </c>
      <c r="M197" s="27" t="s">
        <v>99</v>
      </c>
      <c r="N197" s="20">
        <v>1971</v>
      </c>
      <c r="O197" s="128" t="s">
        <v>86</v>
      </c>
    </row>
    <row r="198" spans="1:15" x14ac:dyDescent="0.25">
      <c r="A198" s="15" t="s">
        <v>196</v>
      </c>
      <c r="B198" s="16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 t="s">
        <v>196</v>
      </c>
    </row>
    <row r="199" spans="1:15" x14ac:dyDescent="0.25">
      <c r="A199" s="3" t="s">
        <v>197</v>
      </c>
      <c r="B199" s="18">
        <v>50</v>
      </c>
      <c r="C199" s="5">
        <v>13</v>
      </c>
      <c r="D199" s="6">
        <v>14</v>
      </c>
      <c r="E199" s="7">
        <v>23</v>
      </c>
      <c r="F199" s="8">
        <v>10</v>
      </c>
      <c r="G199" s="9">
        <v>50</v>
      </c>
      <c r="H199" s="10">
        <v>20</v>
      </c>
      <c r="I199" s="11">
        <v>12</v>
      </c>
      <c r="J199" s="12">
        <v>32</v>
      </c>
      <c r="K199" s="10">
        <v>14</v>
      </c>
      <c r="L199" s="13">
        <v>13</v>
      </c>
      <c r="M199" s="14">
        <v>13</v>
      </c>
      <c r="N199" s="7">
        <v>24</v>
      </c>
      <c r="O199" s="3" t="s">
        <v>197</v>
      </c>
    </row>
    <row r="200" spans="1:15" x14ac:dyDescent="0.25">
      <c r="A200" s="36" t="s">
        <v>89</v>
      </c>
      <c r="B200" s="39">
        <v>38843</v>
      </c>
      <c r="C200" s="40">
        <v>38734</v>
      </c>
      <c r="D200" s="41">
        <v>38767</v>
      </c>
      <c r="E200" s="42">
        <v>38778</v>
      </c>
      <c r="F200" s="43">
        <v>38823</v>
      </c>
      <c r="G200" s="44">
        <v>38843</v>
      </c>
      <c r="H200" s="45">
        <v>38531</v>
      </c>
      <c r="I200" s="46">
        <v>38920</v>
      </c>
      <c r="J200" s="47">
        <v>38953</v>
      </c>
      <c r="K200" s="45">
        <v>38610</v>
      </c>
      <c r="L200" s="48">
        <v>39014</v>
      </c>
      <c r="M200" s="49">
        <v>39044</v>
      </c>
      <c r="N200" s="42">
        <v>39055</v>
      </c>
      <c r="O200" s="36" t="s">
        <v>89</v>
      </c>
    </row>
    <row r="201" spans="1:15" x14ac:dyDescent="0.25">
      <c r="A201" s="2" t="s">
        <v>198</v>
      </c>
      <c r="B201" s="18">
        <v>65</v>
      </c>
      <c r="C201" s="17">
        <v>25</v>
      </c>
      <c r="D201" s="19">
        <v>22</v>
      </c>
      <c r="E201" s="20">
        <v>23</v>
      </c>
      <c r="F201" s="21">
        <v>63.5</v>
      </c>
      <c r="G201" s="22">
        <v>50</v>
      </c>
      <c r="H201" s="23">
        <v>32</v>
      </c>
      <c r="I201" s="24">
        <v>48</v>
      </c>
      <c r="J201" s="25">
        <v>65</v>
      </c>
      <c r="K201" s="23">
        <v>32</v>
      </c>
      <c r="L201" s="26">
        <v>21</v>
      </c>
      <c r="M201" s="27">
        <v>31.5</v>
      </c>
      <c r="N201" s="20">
        <v>24</v>
      </c>
      <c r="O201" s="2" t="s">
        <v>198</v>
      </c>
    </row>
    <row r="202" spans="1:15" ht="15.75" thickBot="1" x14ac:dyDescent="0.3">
      <c r="A202" s="128" t="s">
        <v>89</v>
      </c>
      <c r="B202" s="181">
        <v>37494</v>
      </c>
      <c r="C202" s="90" t="s">
        <v>200</v>
      </c>
      <c r="D202" s="183">
        <v>38394</v>
      </c>
      <c r="E202" s="184">
        <v>38778</v>
      </c>
      <c r="F202" s="93" t="s">
        <v>202</v>
      </c>
      <c r="G202" s="186">
        <v>38843</v>
      </c>
      <c r="H202" s="95" t="s">
        <v>203</v>
      </c>
      <c r="I202" s="96" t="s">
        <v>387</v>
      </c>
      <c r="J202" s="189">
        <v>37494</v>
      </c>
      <c r="K202" s="95" t="s">
        <v>204</v>
      </c>
      <c r="L202" s="190">
        <v>38656</v>
      </c>
      <c r="M202" s="99" t="s">
        <v>111</v>
      </c>
      <c r="N202" s="184">
        <v>39055</v>
      </c>
      <c r="O202" s="128" t="s">
        <v>89</v>
      </c>
    </row>
    <row r="203" spans="1:15" ht="15.75" thickTop="1" x14ac:dyDescent="0.25">
      <c r="A203" s="62" t="s">
        <v>206</v>
      </c>
      <c r="B203" s="227">
        <v>27</v>
      </c>
      <c r="C203" s="64">
        <v>10.8</v>
      </c>
      <c r="D203" s="65">
        <v>16.399999999999999</v>
      </c>
      <c r="E203" s="66">
        <v>12.8</v>
      </c>
      <c r="F203" s="67">
        <v>11.2</v>
      </c>
      <c r="G203" s="68">
        <v>20.2</v>
      </c>
      <c r="H203" s="69">
        <v>20.6</v>
      </c>
      <c r="I203" s="70">
        <v>10.199999999999999</v>
      </c>
      <c r="J203" s="71">
        <v>27</v>
      </c>
      <c r="K203" s="69">
        <v>6.4</v>
      </c>
      <c r="L203" s="72">
        <v>13.6</v>
      </c>
      <c r="M203" s="73">
        <v>7.2</v>
      </c>
      <c r="N203" s="66">
        <v>20.2</v>
      </c>
      <c r="O203" s="62" t="s">
        <v>206</v>
      </c>
    </row>
    <row r="204" spans="1:15" x14ac:dyDescent="0.25">
      <c r="A204" s="155" t="s">
        <v>89</v>
      </c>
      <c r="B204" s="228">
        <v>38941</v>
      </c>
      <c r="C204" s="157">
        <v>38734</v>
      </c>
      <c r="D204" s="158">
        <v>38760</v>
      </c>
      <c r="E204" s="159">
        <v>38784</v>
      </c>
      <c r="F204" s="160">
        <v>38822</v>
      </c>
      <c r="G204" s="161">
        <v>38843</v>
      </c>
      <c r="H204" s="162">
        <v>38881</v>
      </c>
      <c r="I204" s="163">
        <v>38917</v>
      </c>
      <c r="J204" s="164">
        <v>38941</v>
      </c>
      <c r="K204" s="162">
        <v>38974</v>
      </c>
      <c r="L204" s="165">
        <v>39013</v>
      </c>
      <c r="M204" s="166">
        <v>39042</v>
      </c>
      <c r="N204" s="159">
        <v>39055</v>
      </c>
      <c r="O204" s="155" t="s">
        <v>89</v>
      </c>
    </row>
    <row r="205" spans="1:15" x14ac:dyDescent="0.25">
      <c r="A205" s="2" t="s">
        <v>198</v>
      </c>
      <c r="B205" s="18">
        <v>101.4</v>
      </c>
      <c r="C205" s="17">
        <v>41.1</v>
      </c>
      <c r="D205" s="19">
        <v>33.4</v>
      </c>
      <c r="E205" s="20">
        <v>31.4</v>
      </c>
      <c r="F205" s="21">
        <v>37.5</v>
      </c>
      <c r="G205" s="22">
        <v>38</v>
      </c>
      <c r="H205" s="23">
        <v>68.099999999999994</v>
      </c>
      <c r="I205" s="24">
        <v>77</v>
      </c>
      <c r="J205" s="25">
        <v>65</v>
      </c>
      <c r="K205" s="23">
        <v>101.4</v>
      </c>
      <c r="L205" s="26">
        <v>53.3</v>
      </c>
      <c r="M205" s="27">
        <v>37.4</v>
      </c>
      <c r="N205" s="20">
        <v>37.6</v>
      </c>
      <c r="O205" s="2" t="s">
        <v>198</v>
      </c>
    </row>
    <row r="206" spans="1:15" x14ac:dyDescent="0.25">
      <c r="A206" s="2" t="s">
        <v>89</v>
      </c>
      <c r="B206" s="39">
        <v>34587</v>
      </c>
      <c r="C206" s="74">
        <v>9135</v>
      </c>
      <c r="D206" s="75">
        <v>37299</v>
      </c>
      <c r="E206" s="76">
        <v>32574</v>
      </c>
      <c r="F206" s="77">
        <v>28582</v>
      </c>
      <c r="G206" s="78">
        <v>34098</v>
      </c>
      <c r="H206" s="79">
        <v>19540</v>
      </c>
      <c r="I206" s="80">
        <v>10049</v>
      </c>
      <c r="J206" s="81">
        <v>37494</v>
      </c>
      <c r="K206" s="79">
        <v>34587</v>
      </c>
      <c r="L206" s="82">
        <v>11973</v>
      </c>
      <c r="M206" s="83">
        <v>23334</v>
      </c>
      <c r="N206" s="76">
        <v>29207</v>
      </c>
      <c r="O206" s="2"/>
    </row>
    <row r="207" spans="1:15" x14ac:dyDescent="0.25">
      <c r="A207" s="15" t="s">
        <v>207</v>
      </c>
      <c r="B207" s="16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 t="s">
        <v>207</v>
      </c>
    </row>
    <row r="208" spans="1:15" x14ac:dyDescent="0.25">
      <c r="A208" s="3" t="s">
        <v>208</v>
      </c>
      <c r="B208" s="4">
        <f>SUM(C208:N208)</f>
        <v>16</v>
      </c>
      <c r="C208" s="5">
        <v>2</v>
      </c>
      <c r="D208" s="6">
        <v>7</v>
      </c>
      <c r="E208" s="7">
        <v>7</v>
      </c>
      <c r="F208" s="8">
        <v>0</v>
      </c>
      <c r="G208" s="9">
        <v>0</v>
      </c>
      <c r="H208" s="10">
        <v>0</v>
      </c>
      <c r="I208" s="11">
        <v>0</v>
      </c>
      <c r="J208" s="12">
        <v>0</v>
      </c>
      <c r="K208" s="10">
        <v>0</v>
      </c>
      <c r="L208" s="13">
        <v>0</v>
      </c>
      <c r="M208" s="14">
        <v>0</v>
      </c>
      <c r="N208" s="7">
        <v>0</v>
      </c>
      <c r="O208" s="3" t="s">
        <v>208</v>
      </c>
    </row>
    <row r="209" spans="1:15" x14ac:dyDescent="0.25">
      <c r="A209" s="2" t="s">
        <v>209</v>
      </c>
      <c r="B209" s="18">
        <f>SUM(C209:N209)</f>
        <v>11</v>
      </c>
      <c r="C209" s="17">
        <v>2.6</v>
      </c>
      <c r="D209" s="19">
        <v>3.8</v>
      </c>
      <c r="E209" s="20">
        <v>2.6</v>
      </c>
      <c r="F209" s="21">
        <v>0.2</v>
      </c>
      <c r="G209" s="22">
        <v>0</v>
      </c>
      <c r="H209" s="23">
        <v>0</v>
      </c>
      <c r="I209" s="24">
        <v>0</v>
      </c>
      <c r="J209" s="25">
        <v>0</v>
      </c>
      <c r="K209" s="23">
        <v>0</v>
      </c>
      <c r="L209" s="26">
        <v>0</v>
      </c>
      <c r="M209" s="27">
        <v>0.4</v>
      </c>
      <c r="N209" s="20">
        <v>1.4</v>
      </c>
      <c r="O209" s="2" t="s">
        <v>209</v>
      </c>
    </row>
    <row r="210" spans="1:15" x14ac:dyDescent="0.25">
      <c r="A210" s="2" t="s">
        <v>210</v>
      </c>
      <c r="B210" s="18">
        <v>22</v>
      </c>
      <c r="C210" s="17">
        <v>4</v>
      </c>
      <c r="D210" s="19">
        <v>7</v>
      </c>
      <c r="E210" s="20">
        <v>7</v>
      </c>
      <c r="F210" s="21">
        <v>1</v>
      </c>
      <c r="G210" s="22">
        <v>0</v>
      </c>
      <c r="H210" s="23">
        <v>0</v>
      </c>
      <c r="I210" s="24">
        <v>0</v>
      </c>
      <c r="J210" s="25">
        <v>0</v>
      </c>
      <c r="K210" s="23">
        <v>0</v>
      </c>
      <c r="L210" s="26">
        <v>0</v>
      </c>
      <c r="M210" s="27">
        <v>1</v>
      </c>
      <c r="N210" s="20">
        <v>4</v>
      </c>
      <c r="O210" s="2" t="s">
        <v>210</v>
      </c>
    </row>
    <row r="211" spans="1:15" x14ac:dyDescent="0.25">
      <c r="A211" s="2" t="s">
        <v>86</v>
      </c>
      <c r="B211" s="18">
        <v>2005</v>
      </c>
      <c r="C211" s="17">
        <v>2005</v>
      </c>
      <c r="D211" s="19">
        <v>2006</v>
      </c>
      <c r="E211" s="20">
        <v>2006</v>
      </c>
      <c r="F211" s="21">
        <v>2003</v>
      </c>
      <c r="G211" s="22"/>
      <c r="H211" s="23"/>
      <c r="I211" s="24"/>
      <c r="J211" s="25"/>
      <c r="K211" s="23"/>
      <c r="L211" s="26"/>
      <c r="M211" s="27">
        <v>2005</v>
      </c>
      <c r="N211" s="20">
        <v>2005</v>
      </c>
      <c r="O211" s="2" t="s">
        <v>86</v>
      </c>
    </row>
    <row r="212" spans="1:15" x14ac:dyDescent="0.25">
      <c r="A212" s="2" t="s">
        <v>211</v>
      </c>
      <c r="B212" s="18">
        <v>0</v>
      </c>
      <c r="C212" s="17">
        <v>0</v>
      </c>
      <c r="D212" s="19">
        <v>0</v>
      </c>
      <c r="E212" s="20">
        <v>0</v>
      </c>
      <c r="F212" s="21">
        <v>0</v>
      </c>
      <c r="G212" s="22">
        <v>0</v>
      </c>
      <c r="H212" s="23">
        <v>0</v>
      </c>
      <c r="I212" s="24">
        <v>0</v>
      </c>
      <c r="J212" s="25">
        <v>0</v>
      </c>
      <c r="K212" s="23">
        <v>0</v>
      </c>
      <c r="L212" s="26">
        <v>0</v>
      </c>
      <c r="M212" s="27">
        <v>0</v>
      </c>
      <c r="N212" s="20">
        <v>0</v>
      </c>
      <c r="O212" s="2" t="s">
        <v>211</v>
      </c>
    </row>
    <row r="213" spans="1:15" x14ac:dyDescent="0.25">
      <c r="A213" s="2" t="s">
        <v>126</v>
      </c>
      <c r="B213" s="18">
        <v>2002</v>
      </c>
      <c r="C213" s="17">
        <v>2002</v>
      </c>
      <c r="D213" s="19">
        <v>2002</v>
      </c>
      <c r="E213" s="20">
        <v>2003</v>
      </c>
      <c r="F213" s="21">
        <v>2006</v>
      </c>
      <c r="G213" s="22"/>
      <c r="H213" s="23"/>
      <c r="I213" s="24"/>
      <c r="J213" s="25"/>
      <c r="K213" s="23"/>
      <c r="L213" s="26"/>
      <c r="M213" s="27">
        <v>2006</v>
      </c>
      <c r="N213" s="20">
        <v>2006</v>
      </c>
      <c r="O213" s="2" t="s">
        <v>126</v>
      </c>
    </row>
    <row r="214" spans="1:15" x14ac:dyDescent="0.25">
      <c r="A214" s="2" t="s">
        <v>212</v>
      </c>
      <c r="B214" s="18">
        <v>22</v>
      </c>
      <c r="C214" s="17">
        <v>5</v>
      </c>
      <c r="D214" s="19">
        <v>22</v>
      </c>
      <c r="E214" s="20">
        <v>22</v>
      </c>
      <c r="F214" s="21">
        <v>0.5</v>
      </c>
      <c r="G214" s="22">
        <v>0</v>
      </c>
      <c r="H214" s="23">
        <v>0</v>
      </c>
      <c r="I214" s="24">
        <v>0</v>
      </c>
      <c r="J214" s="25">
        <v>0</v>
      </c>
      <c r="K214" s="23">
        <v>0</v>
      </c>
      <c r="L214" s="26">
        <v>0</v>
      </c>
      <c r="M214" s="27">
        <v>0</v>
      </c>
      <c r="N214" s="20">
        <v>0</v>
      </c>
      <c r="O214" s="2" t="s">
        <v>212</v>
      </c>
    </row>
    <row r="215" spans="1:15" x14ac:dyDescent="0.25">
      <c r="A215" s="50" t="s">
        <v>89</v>
      </c>
      <c r="B215" s="51">
        <v>38407</v>
      </c>
      <c r="C215" s="52">
        <v>37987</v>
      </c>
      <c r="D215" s="53">
        <v>38407</v>
      </c>
      <c r="E215" s="54">
        <v>38413</v>
      </c>
      <c r="F215" s="55">
        <v>37721</v>
      </c>
      <c r="G215" s="56"/>
      <c r="H215" s="57"/>
      <c r="I215" s="58"/>
      <c r="J215" s="59"/>
      <c r="K215" s="57"/>
      <c r="L215" s="60"/>
      <c r="M215" s="61"/>
      <c r="N215" s="54"/>
      <c r="O215" s="50" t="s">
        <v>89</v>
      </c>
    </row>
    <row r="216" spans="1:15" x14ac:dyDescent="0.25">
      <c r="A216" s="2" t="s">
        <v>388</v>
      </c>
      <c r="B216" s="18">
        <f>SUM(C216:N216)</f>
        <v>14</v>
      </c>
      <c r="C216" s="17">
        <v>4</v>
      </c>
      <c r="D216" s="19">
        <v>4</v>
      </c>
      <c r="E216" s="20">
        <v>2</v>
      </c>
      <c r="F216" s="21">
        <v>1</v>
      </c>
      <c r="G216" s="22">
        <v>0</v>
      </c>
      <c r="H216" s="23">
        <v>0</v>
      </c>
      <c r="I216" s="24">
        <v>0</v>
      </c>
      <c r="J216" s="25">
        <v>0</v>
      </c>
      <c r="K216" s="23">
        <v>0</v>
      </c>
      <c r="L216" s="26">
        <v>0</v>
      </c>
      <c r="M216" s="27">
        <v>1</v>
      </c>
      <c r="N216" s="20">
        <v>2</v>
      </c>
      <c r="O216" s="2" t="s">
        <v>388</v>
      </c>
    </row>
    <row r="217" spans="1:15" x14ac:dyDescent="0.25">
      <c r="A217" s="15" t="s">
        <v>214</v>
      </c>
      <c r="B217" s="16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 t="s">
        <v>214</v>
      </c>
    </row>
    <row r="218" spans="1:15" x14ac:dyDescent="0.25">
      <c r="A218" s="3" t="s">
        <v>215</v>
      </c>
      <c r="B218" s="4">
        <f>SUM(C218:N218)</f>
        <v>13</v>
      </c>
      <c r="C218" s="5">
        <v>1</v>
      </c>
      <c r="D218" s="6">
        <v>1</v>
      </c>
      <c r="E218" s="7">
        <v>0</v>
      </c>
      <c r="F218" s="8">
        <v>1</v>
      </c>
      <c r="G218" s="9">
        <v>1</v>
      </c>
      <c r="H218" s="10">
        <v>0</v>
      </c>
      <c r="I218" s="11">
        <v>1</v>
      </c>
      <c r="J218" s="12">
        <v>0</v>
      </c>
      <c r="K218" s="10">
        <v>2</v>
      </c>
      <c r="L218" s="13">
        <v>2</v>
      </c>
      <c r="M218" s="14">
        <v>1</v>
      </c>
      <c r="N218" s="7">
        <v>3</v>
      </c>
      <c r="O218" s="3" t="s">
        <v>215</v>
      </c>
    </row>
    <row r="219" spans="1:15" x14ac:dyDescent="0.25">
      <c r="A219" s="2" t="s">
        <v>216</v>
      </c>
      <c r="B219" s="18">
        <f>SUM(C219:N219)</f>
        <v>14.799999999999999</v>
      </c>
      <c r="C219" s="17">
        <v>1.8</v>
      </c>
      <c r="D219" s="19">
        <v>1</v>
      </c>
      <c r="E219" s="20">
        <v>2.8</v>
      </c>
      <c r="F219" s="21">
        <v>0.8</v>
      </c>
      <c r="G219" s="22">
        <v>1.2</v>
      </c>
      <c r="H219" s="23">
        <v>0.6</v>
      </c>
      <c r="I219" s="24">
        <v>0.8</v>
      </c>
      <c r="J219" s="25">
        <v>0.8</v>
      </c>
      <c r="K219" s="23">
        <v>1.2</v>
      </c>
      <c r="L219" s="26">
        <v>0.6</v>
      </c>
      <c r="M219" s="27">
        <v>2</v>
      </c>
      <c r="N219" s="20">
        <v>1.2</v>
      </c>
      <c r="O219" s="2" t="s">
        <v>216</v>
      </c>
    </row>
    <row r="220" spans="1:15" x14ac:dyDescent="0.25">
      <c r="A220" s="2" t="s">
        <v>217</v>
      </c>
      <c r="B220" s="18">
        <v>25</v>
      </c>
      <c r="C220" s="17">
        <v>6</v>
      </c>
      <c r="D220" s="19">
        <v>3</v>
      </c>
      <c r="E220" s="20">
        <v>5</v>
      </c>
      <c r="F220" s="21">
        <v>1</v>
      </c>
      <c r="G220" s="22">
        <v>4</v>
      </c>
      <c r="H220" s="23">
        <v>1</v>
      </c>
      <c r="I220" s="24">
        <v>1</v>
      </c>
      <c r="J220" s="25">
        <v>2</v>
      </c>
      <c r="K220" s="23">
        <v>2</v>
      </c>
      <c r="L220" s="26">
        <v>2</v>
      </c>
      <c r="M220" s="27">
        <v>5</v>
      </c>
      <c r="N220" s="20">
        <v>3</v>
      </c>
      <c r="O220" s="2" t="s">
        <v>217</v>
      </c>
    </row>
    <row r="221" spans="1:15" x14ac:dyDescent="0.25">
      <c r="A221" s="2" t="s">
        <v>86</v>
      </c>
      <c r="B221" s="18">
        <v>2001</v>
      </c>
      <c r="C221" s="17">
        <v>2001</v>
      </c>
      <c r="D221" s="19">
        <v>2001</v>
      </c>
      <c r="E221" s="20">
        <v>2005</v>
      </c>
      <c r="F221" s="21">
        <v>2006</v>
      </c>
      <c r="G221" s="22">
        <v>2001</v>
      </c>
      <c r="H221" s="23">
        <v>2004</v>
      </c>
      <c r="I221" s="24">
        <v>2006</v>
      </c>
      <c r="J221" s="25">
        <v>2001</v>
      </c>
      <c r="K221" s="23">
        <v>2006</v>
      </c>
      <c r="L221" s="26">
        <v>2006</v>
      </c>
      <c r="M221" s="27">
        <v>2002</v>
      </c>
      <c r="N221" s="20">
        <v>2006</v>
      </c>
      <c r="O221" s="2" t="s">
        <v>86</v>
      </c>
    </row>
    <row r="222" spans="1:15" x14ac:dyDescent="0.25">
      <c r="A222" s="2" t="s">
        <v>218</v>
      </c>
      <c r="B222" s="18">
        <v>11</v>
      </c>
      <c r="C222" s="17">
        <v>0</v>
      </c>
      <c r="D222" s="19">
        <v>0</v>
      </c>
      <c r="E222" s="20">
        <v>0</v>
      </c>
      <c r="F222" s="21">
        <v>0</v>
      </c>
      <c r="G222" s="22">
        <v>0</v>
      </c>
      <c r="H222" s="23">
        <v>0</v>
      </c>
      <c r="I222" s="24">
        <v>0</v>
      </c>
      <c r="J222" s="25">
        <v>0</v>
      </c>
      <c r="K222" s="23">
        <v>1</v>
      </c>
      <c r="L222" s="26">
        <v>0</v>
      </c>
      <c r="M222" s="27">
        <v>0</v>
      </c>
      <c r="N222" s="20">
        <v>1</v>
      </c>
      <c r="O222" s="2" t="s">
        <v>218</v>
      </c>
    </row>
    <row r="223" spans="1:15" ht="15.75" thickBot="1" x14ac:dyDescent="0.3">
      <c r="A223" s="128" t="s">
        <v>86</v>
      </c>
      <c r="B223" s="89">
        <v>2005</v>
      </c>
      <c r="C223" s="90">
        <v>2005</v>
      </c>
      <c r="D223" s="91">
        <v>2005</v>
      </c>
      <c r="E223" s="92">
        <v>2004</v>
      </c>
      <c r="F223" s="93">
        <v>2004</v>
      </c>
      <c r="G223" s="94">
        <v>2002</v>
      </c>
      <c r="H223" s="95">
        <v>2005</v>
      </c>
      <c r="I223" s="96">
        <v>2001</v>
      </c>
      <c r="J223" s="97">
        <v>2006</v>
      </c>
      <c r="K223" s="95">
        <v>2002</v>
      </c>
      <c r="L223" s="98">
        <v>2004</v>
      </c>
      <c r="M223" s="99">
        <v>2001</v>
      </c>
      <c r="N223" s="92">
        <v>2001</v>
      </c>
      <c r="O223" s="128" t="s">
        <v>86</v>
      </c>
    </row>
    <row r="224" spans="1:15" ht="15.75" thickTop="1" x14ac:dyDescent="0.25">
      <c r="A224" s="62" t="s">
        <v>219</v>
      </c>
      <c r="B224" s="63">
        <f>SUM(C224:N224)</f>
        <v>9</v>
      </c>
      <c r="C224" s="64">
        <v>0</v>
      </c>
      <c r="D224" s="65">
        <v>1</v>
      </c>
      <c r="E224" s="66">
        <v>0</v>
      </c>
      <c r="F224" s="67">
        <v>0</v>
      </c>
      <c r="G224" s="68">
        <v>1</v>
      </c>
      <c r="H224" s="69">
        <v>1</v>
      </c>
      <c r="I224" s="70">
        <v>0</v>
      </c>
      <c r="J224" s="219">
        <v>4</v>
      </c>
      <c r="K224" s="69">
        <v>2</v>
      </c>
      <c r="L224" s="72">
        <v>0</v>
      </c>
      <c r="M224" s="73">
        <v>0</v>
      </c>
      <c r="N224" s="66">
        <v>0</v>
      </c>
      <c r="O224" s="62" t="s">
        <v>219</v>
      </c>
    </row>
    <row r="225" spans="1:15" x14ac:dyDescent="0.25">
      <c r="A225" s="2" t="s">
        <v>220</v>
      </c>
      <c r="B225" s="18">
        <f>SUM(C225:N225)</f>
        <v>58</v>
      </c>
      <c r="C225" s="17">
        <v>5</v>
      </c>
      <c r="D225" s="19">
        <v>6</v>
      </c>
      <c r="E225" s="20">
        <v>5</v>
      </c>
      <c r="F225" s="21">
        <v>4</v>
      </c>
      <c r="G225" s="22">
        <v>3</v>
      </c>
      <c r="H225" s="23">
        <v>4</v>
      </c>
      <c r="I225" s="24">
        <v>4</v>
      </c>
      <c r="J225" s="25">
        <v>4</v>
      </c>
      <c r="K225" s="23">
        <v>5</v>
      </c>
      <c r="L225" s="26">
        <v>6</v>
      </c>
      <c r="M225" s="27">
        <v>6</v>
      </c>
      <c r="N225" s="20">
        <v>6</v>
      </c>
      <c r="O225" s="2" t="s">
        <v>220</v>
      </c>
    </row>
    <row r="226" spans="1:15" x14ac:dyDescent="0.25">
      <c r="A226" s="15" t="s">
        <v>221</v>
      </c>
      <c r="B226" s="16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 t="s">
        <v>221</v>
      </c>
    </row>
    <row r="227" spans="1:15" x14ac:dyDescent="0.25">
      <c r="A227" s="3" t="s">
        <v>222</v>
      </c>
      <c r="B227" s="4">
        <v>64.099999999999994</v>
      </c>
      <c r="C227" s="5">
        <v>34.6</v>
      </c>
      <c r="D227" s="6">
        <v>49.32</v>
      </c>
      <c r="E227" s="7">
        <v>45.72</v>
      </c>
      <c r="F227" s="8">
        <v>47.88</v>
      </c>
      <c r="G227" s="229">
        <v>70.2</v>
      </c>
      <c r="H227" s="10">
        <v>32.4</v>
      </c>
      <c r="I227" s="11">
        <v>38.9</v>
      </c>
      <c r="J227" s="230">
        <v>44.28</v>
      </c>
      <c r="K227" s="10">
        <v>38.880000000000003</v>
      </c>
      <c r="L227" s="13">
        <v>42.12</v>
      </c>
      <c r="M227" s="14">
        <v>46.44</v>
      </c>
      <c r="N227" s="7">
        <v>64.099999999999994</v>
      </c>
      <c r="O227" s="3" t="s">
        <v>222</v>
      </c>
    </row>
    <row r="228" spans="1:15" x14ac:dyDescent="0.25">
      <c r="A228" s="36" t="s">
        <v>223</v>
      </c>
      <c r="B228" s="18">
        <v>70.2</v>
      </c>
      <c r="C228" s="17">
        <v>69.5</v>
      </c>
      <c r="D228" s="19">
        <v>55.4</v>
      </c>
      <c r="E228" s="20">
        <v>45.72</v>
      </c>
      <c r="F228" s="21">
        <v>48.6</v>
      </c>
      <c r="G228" s="177">
        <v>70.2</v>
      </c>
      <c r="H228" s="23">
        <v>50</v>
      </c>
      <c r="I228" s="24">
        <v>39.6</v>
      </c>
      <c r="J228" s="221">
        <v>44.28</v>
      </c>
      <c r="K228" s="23">
        <v>41</v>
      </c>
      <c r="L228" s="26">
        <v>45</v>
      </c>
      <c r="M228" s="27">
        <v>47.2</v>
      </c>
      <c r="N228" s="222">
        <v>64.099999999999994</v>
      </c>
      <c r="O228" s="36" t="s">
        <v>223</v>
      </c>
    </row>
    <row r="229" spans="1:15" ht="15.75" thickBot="1" x14ac:dyDescent="0.3">
      <c r="A229" s="178" t="s">
        <v>89</v>
      </c>
      <c r="B229" s="51">
        <v>38857</v>
      </c>
      <c r="C229" s="52">
        <v>38017</v>
      </c>
      <c r="D229" s="53">
        <v>38025</v>
      </c>
      <c r="E229" s="54">
        <v>38803</v>
      </c>
      <c r="F229" s="55">
        <v>38105</v>
      </c>
      <c r="G229" s="56">
        <v>38857</v>
      </c>
      <c r="H229" s="57">
        <v>38161</v>
      </c>
      <c r="I229" s="58">
        <v>38170</v>
      </c>
      <c r="J229" s="59">
        <v>38946</v>
      </c>
      <c r="K229" s="57">
        <v>37886</v>
      </c>
      <c r="L229" s="60">
        <v>38650</v>
      </c>
      <c r="M229" s="61">
        <v>37928</v>
      </c>
      <c r="N229" s="54">
        <v>39081</v>
      </c>
      <c r="O229" s="178" t="s">
        <v>86</v>
      </c>
    </row>
    <row r="230" spans="1:15" ht="15.75" thickTop="1" x14ac:dyDescent="0.25">
      <c r="A230" s="62" t="s">
        <v>224</v>
      </c>
      <c r="B230" s="63">
        <v>100.8</v>
      </c>
      <c r="C230" s="64">
        <v>72</v>
      </c>
      <c r="D230" s="65">
        <v>82.8</v>
      </c>
      <c r="E230" s="66">
        <v>86.4</v>
      </c>
      <c r="F230" s="67">
        <v>79.2</v>
      </c>
      <c r="G230" s="68">
        <v>100.8</v>
      </c>
      <c r="H230" s="69">
        <v>54</v>
      </c>
      <c r="I230" s="70">
        <v>68.400000000000006</v>
      </c>
      <c r="J230" s="71">
        <v>75.599999999999994</v>
      </c>
      <c r="K230" s="69">
        <v>68.400000000000006</v>
      </c>
      <c r="L230" s="72">
        <v>82.8</v>
      </c>
      <c r="M230" s="73">
        <v>79.2</v>
      </c>
      <c r="N230" s="66">
        <v>100.8</v>
      </c>
      <c r="O230" s="62" t="s">
        <v>224</v>
      </c>
    </row>
    <row r="231" spans="1:15" x14ac:dyDescent="0.25">
      <c r="A231" s="36" t="s">
        <v>223</v>
      </c>
      <c r="B231" s="18">
        <v>180</v>
      </c>
      <c r="C231" s="17">
        <v>151</v>
      </c>
      <c r="D231" s="19">
        <v>151</v>
      </c>
      <c r="E231" s="20">
        <v>126</v>
      </c>
      <c r="F231" s="21">
        <v>180</v>
      </c>
      <c r="G231" s="22">
        <v>133</v>
      </c>
      <c r="H231" s="23">
        <v>108</v>
      </c>
      <c r="I231" s="24">
        <v>97</v>
      </c>
      <c r="J231" s="25">
        <v>108</v>
      </c>
      <c r="K231" s="23">
        <v>108</v>
      </c>
      <c r="L231" s="26">
        <v>180</v>
      </c>
      <c r="M231" s="27">
        <v>122</v>
      </c>
      <c r="N231" s="20">
        <v>148</v>
      </c>
      <c r="O231" s="36" t="s">
        <v>223</v>
      </c>
    </row>
    <row r="232" spans="1:15" x14ac:dyDescent="0.25">
      <c r="A232" s="36" t="s">
        <v>86</v>
      </c>
      <c r="B232" s="18">
        <v>1949</v>
      </c>
      <c r="C232" s="17">
        <v>1966</v>
      </c>
      <c r="D232" s="19">
        <v>1990</v>
      </c>
      <c r="E232" s="20">
        <v>1984</v>
      </c>
      <c r="F232" s="21">
        <v>1949</v>
      </c>
      <c r="G232" s="22">
        <v>1949</v>
      </c>
      <c r="H232" s="23">
        <v>1993</v>
      </c>
      <c r="I232" s="80" t="s">
        <v>99</v>
      </c>
      <c r="J232" s="25">
        <v>1949</v>
      </c>
      <c r="K232" s="23" t="s">
        <v>99</v>
      </c>
      <c r="L232" s="26">
        <v>1949</v>
      </c>
      <c r="M232" s="27" t="s">
        <v>99</v>
      </c>
      <c r="N232" s="20">
        <v>2004</v>
      </c>
      <c r="O232" s="36" t="s">
        <v>86</v>
      </c>
    </row>
    <row r="233" spans="1:15" x14ac:dyDescent="0.25">
      <c r="A233" s="16" t="s">
        <v>225</v>
      </c>
      <c r="B233" s="16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6" t="s">
        <v>225</v>
      </c>
    </row>
    <row r="234" spans="1:15" x14ac:dyDescent="0.25">
      <c r="A234" s="3" t="s">
        <v>389</v>
      </c>
      <c r="B234" s="4">
        <f>SUM(C234:N234)</f>
        <v>30</v>
      </c>
      <c r="C234" s="5">
        <v>1</v>
      </c>
      <c r="D234" s="6">
        <v>4.5</v>
      </c>
      <c r="E234" s="7">
        <v>1.5</v>
      </c>
      <c r="F234" s="8">
        <v>6.5</v>
      </c>
      <c r="G234" s="9">
        <v>2</v>
      </c>
      <c r="H234" s="10">
        <v>6</v>
      </c>
      <c r="I234" s="11">
        <v>1</v>
      </c>
      <c r="J234" s="12">
        <v>2</v>
      </c>
      <c r="K234" s="10">
        <v>2</v>
      </c>
      <c r="L234" s="13">
        <v>0.5</v>
      </c>
      <c r="M234" s="14">
        <v>2</v>
      </c>
      <c r="N234" s="7">
        <v>1</v>
      </c>
      <c r="O234" s="3" t="s">
        <v>389</v>
      </c>
    </row>
    <row r="235" spans="1:15" x14ac:dyDescent="0.25">
      <c r="A235" s="36" t="s">
        <v>227</v>
      </c>
      <c r="B235" s="18">
        <f>SUM(C235:N235)</f>
        <v>17.472000000000001</v>
      </c>
      <c r="C235" s="17">
        <v>1.1000000000000001</v>
      </c>
      <c r="D235" s="19">
        <v>2.4</v>
      </c>
      <c r="E235" s="20">
        <v>1.3</v>
      </c>
      <c r="F235" s="21">
        <v>1.9039999999999999</v>
      </c>
      <c r="G235" s="22">
        <v>1.9039999999999999</v>
      </c>
      <c r="H235" s="23">
        <v>1.8039999999999998</v>
      </c>
      <c r="I235" s="24">
        <v>0.5</v>
      </c>
      <c r="J235" s="25">
        <v>1.1000000000000001</v>
      </c>
      <c r="K235" s="23">
        <v>1.1039999999999999</v>
      </c>
      <c r="L235" s="26">
        <v>0.80399999999999994</v>
      </c>
      <c r="M235" s="27">
        <v>1.552</v>
      </c>
      <c r="N235" s="20">
        <v>2</v>
      </c>
      <c r="O235" s="36" t="s">
        <v>227</v>
      </c>
    </row>
    <row r="236" spans="1:15" x14ac:dyDescent="0.25">
      <c r="A236" s="36" t="s">
        <v>228</v>
      </c>
      <c r="B236" s="18" t="s">
        <v>390</v>
      </c>
      <c r="C236" s="179" t="s">
        <v>391</v>
      </c>
      <c r="D236" s="19" t="s">
        <v>392</v>
      </c>
      <c r="E236" s="20" t="s">
        <v>350</v>
      </c>
      <c r="F236" s="21" t="s">
        <v>422</v>
      </c>
      <c r="G236" s="22" t="s">
        <v>393</v>
      </c>
      <c r="H236" s="23" t="s">
        <v>423</v>
      </c>
      <c r="I236" s="24" t="s">
        <v>234</v>
      </c>
      <c r="J236" s="25" t="s">
        <v>395</v>
      </c>
      <c r="K236" s="23" t="s">
        <v>236</v>
      </c>
      <c r="L236" s="26" t="s">
        <v>395</v>
      </c>
      <c r="M236" s="27" t="s">
        <v>237</v>
      </c>
      <c r="N236" s="20" t="s">
        <v>393</v>
      </c>
      <c r="O236" s="36" t="s">
        <v>228</v>
      </c>
    </row>
    <row r="237" spans="1:15" ht="15.75" thickBot="1" x14ac:dyDescent="0.3">
      <c r="A237" s="152" t="s">
        <v>239</v>
      </c>
      <c r="B237" s="89" t="s">
        <v>240</v>
      </c>
      <c r="C237" s="90" t="s">
        <v>353</v>
      </c>
      <c r="D237" s="91" t="s">
        <v>242</v>
      </c>
      <c r="E237" s="92" t="s">
        <v>241</v>
      </c>
      <c r="F237" s="93" t="s">
        <v>354</v>
      </c>
      <c r="G237" s="94" t="s">
        <v>244</v>
      </c>
      <c r="H237" s="95" t="s">
        <v>244</v>
      </c>
      <c r="I237" s="96" t="s">
        <v>353</v>
      </c>
      <c r="J237" s="97" t="s">
        <v>353</v>
      </c>
      <c r="K237" s="95" t="s">
        <v>353</v>
      </c>
      <c r="L237" s="98" t="s">
        <v>353</v>
      </c>
      <c r="M237" s="99" t="s">
        <v>246</v>
      </c>
      <c r="N237" s="92" t="s">
        <v>242</v>
      </c>
      <c r="O237" s="152" t="s">
        <v>239</v>
      </c>
    </row>
    <row r="238" spans="1:15" ht="15.75" thickTop="1" x14ac:dyDescent="0.25">
      <c r="A238" s="62" t="s">
        <v>396</v>
      </c>
      <c r="B238" s="63">
        <f>SUM(C238:N238)</f>
        <v>9</v>
      </c>
      <c r="C238" s="64">
        <v>0.5</v>
      </c>
      <c r="D238" s="65">
        <v>1.5</v>
      </c>
      <c r="E238" s="66">
        <v>1.5</v>
      </c>
      <c r="F238" s="67">
        <v>1</v>
      </c>
      <c r="G238" s="68">
        <v>0.5</v>
      </c>
      <c r="H238" s="69">
        <v>3</v>
      </c>
      <c r="I238" s="70">
        <v>0.5</v>
      </c>
      <c r="J238" s="71">
        <v>0</v>
      </c>
      <c r="K238" s="69">
        <v>0</v>
      </c>
      <c r="L238" s="72">
        <v>0</v>
      </c>
      <c r="M238" s="73">
        <v>0</v>
      </c>
      <c r="N238" s="66">
        <v>0.5</v>
      </c>
      <c r="O238" s="62" t="s">
        <v>396</v>
      </c>
    </row>
    <row r="239" spans="1:15" x14ac:dyDescent="0.25">
      <c r="A239" s="36" t="s">
        <v>248</v>
      </c>
      <c r="B239" s="18">
        <f>SUM(C239:N239)</f>
        <v>30.812000000000001</v>
      </c>
      <c r="C239" s="17">
        <v>1.4</v>
      </c>
      <c r="D239" s="19">
        <v>3.2039999999999997</v>
      </c>
      <c r="E239" s="20">
        <v>5.2960000000000003</v>
      </c>
      <c r="F239" s="21">
        <v>6.8</v>
      </c>
      <c r="G239" s="22">
        <v>3.496</v>
      </c>
      <c r="H239" s="23">
        <v>1.004</v>
      </c>
      <c r="I239" s="24">
        <v>0.6</v>
      </c>
      <c r="J239" s="25">
        <v>2.7039999999999997</v>
      </c>
      <c r="K239" s="23">
        <v>2.3039999999999998</v>
      </c>
      <c r="L239" s="26">
        <v>0.70399999999999996</v>
      </c>
      <c r="M239" s="27">
        <v>0.5</v>
      </c>
      <c r="N239" s="20">
        <v>2.8</v>
      </c>
      <c r="O239" s="36" t="s">
        <v>248</v>
      </c>
    </row>
    <row r="240" spans="1:15" x14ac:dyDescent="0.25">
      <c r="A240" s="36" t="s">
        <v>249</v>
      </c>
      <c r="B240" s="18" t="s">
        <v>250</v>
      </c>
      <c r="C240" s="17" t="s">
        <v>251</v>
      </c>
      <c r="D240" s="19" t="s">
        <v>252</v>
      </c>
      <c r="E240" s="20" t="s">
        <v>253</v>
      </c>
      <c r="F240" s="21" t="s">
        <v>254</v>
      </c>
      <c r="G240" s="22" t="s">
        <v>255</v>
      </c>
      <c r="H240" s="23" t="s">
        <v>256</v>
      </c>
      <c r="I240" s="24" t="s">
        <v>257</v>
      </c>
      <c r="J240" s="25" t="s">
        <v>258</v>
      </c>
      <c r="K240" s="23" t="s">
        <v>259</v>
      </c>
      <c r="L240" s="26" t="s">
        <v>260</v>
      </c>
      <c r="M240" s="27" t="s">
        <v>261</v>
      </c>
      <c r="N240" s="20" t="s">
        <v>262</v>
      </c>
      <c r="O240" s="36" t="s">
        <v>249</v>
      </c>
    </row>
    <row r="241" spans="1:15" ht="15.75" thickBot="1" x14ac:dyDescent="0.3">
      <c r="A241" s="152" t="s">
        <v>263</v>
      </c>
      <c r="B241" s="89" t="s">
        <v>395</v>
      </c>
      <c r="C241" s="90" t="s">
        <v>397</v>
      </c>
      <c r="D241" s="91" t="s">
        <v>398</v>
      </c>
      <c r="E241" s="92" t="s">
        <v>397</v>
      </c>
      <c r="F241" s="93" t="s">
        <v>397</v>
      </c>
      <c r="G241" s="94" t="s">
        <v>397</v>
      </c>
      <c r="H241" s="95" t="s">
        <v>353</v>
      </c>
      <c r="I241" s="96" t="s">
        <v>397</v>
      </c>
      <c r="J241" s="97" t="s">
        <v>397</v>
      </c>
      <c r="K241" s="95" t="s">
        <v>424</v>
      </c>
      <c r="L241" s="98" t="s">
        <v>397</v>
      </c>
      <c r="M241" s="99" t="s">
        <v>424</v>
      </c>
      <c r="N241" s="92" t="s">
        <v>397</v>
      </c>
      <c r="O241" s="152" t="s">
        <v>263</v>
      </c>
    </row>
    <row r="242" spans="1:15" ht="15.75" thickTop="1" x14ac:dyDescent="0.25">
      <c r="A242" s="62" t="s">
        <v>399</v>
      </c>
      <c r="B242" s="63">
        <f>SUM(C242:N242)</f>
        <v>54</v>
      </c>
      <c r="C242" s="64">
        <v>11</v>
      </c>
      <c r="D242" s="65">
        <v>4.5</v>
      </c>
      <c r="E242" s="66">
        <v>8.5</v>
      </c>
      <c r="F242" s="67">
        <v>2.5</v>
      </c>
      <c r="G242" s="68">
        <v>0.5</v>
      </c>
      <c r="H242" s="69">
        <v>7</v>
      </c>
      <c r="I242" s="70">
        <v>7</v>
      </c>
      <c r="J242" s="71">
        <v>0</v>
      </c>
      <c r="K242" s="69">
        <v>3</v>
      </c>
      <c r="L242" s="72">
        <v>4.5</v>
      </c>
      <c r="M242" s="73">
        <v>0</v>
      </c>
      <c r="N242" s="66">
        <v>5.5</v>
      </c>
      <c r="O242" s="62" t="s">
        <v>357</v>
      </c>
    </row>
    <row r="243" spans="1:15" x14ac:dyDescent="0.25">
      <c r="A243" s="36" t="s">
        <v>269</v>
      </c>
      <c r="B243" s="18">
        <f>SUM(C243:N243)</f>
        <v>29.312000000000001</v>
      </c>
      <c r="C243" s="17">
        <v>1.296</v>
      </c>
      <c r="D243" s="19">
        <v>2.2000000000000002</v>
      </c>
      <c r="E243" s="20">
        <v>2.5</v>
      </c>
      <c r="F243" s="21">
        <v>2.2999999999999998</v>
      </c>
      <c r="G243" s="22">
        <v>1.004</v>
      </c>
      <c r="H243" s="23">
        <v>2.4039999999999999</v>
      </c>
      <c r="I243" s="24">
        <v>0.9</v>
      </c>
      <c r="J243" s="25">
        <v>2.1040000000000001</v>
      </c>
      <c r="K243" s="23">
        <v>3.5960000000000001</v>
      </c>
      <c r="L243" s="26">
        <v>4.4000000000000004</v>
      </c>
      <c r="M243" s="27">
        <v>2.504</v>
      </c>
      <c r="N243" s="20">
        <v>4.1040000000000001</v>
      </c>
      <c r="O243" s="36" t="s">
        <v>269</v>
      </c>
    </row>
    <row r="244" spans="1:15" x14ac:dyDescent="0.25">
      <c r="A244" s="36" t="s">
        <v>270</v>
      </c>
      <c r="B244" s="18" t="s">
        <v>271</v>
      </c>
      <c r="C244" s="17" t="s">
        <v>425</v>
      </c>
      <c r="D244" s="19" t="s">
        <v>426</v>
      </c>
      <c r="E244" s="20" t="s">
        <v>427</v>
      </c>
      <c r="F244" s="21" t="s">
        <v>358</v>
      </c>
      <c r="G244" s="22" t="s">
        <v>350</v>
      </c>
      <c r="H244" s="23" t="s">
        <v>428</v>
      </c>
      <c r="I244" s="24" t="s">
        <v>428</v>
      </c>
      <c r="J244" s="25" t="s">
        <v>238</v>
      </c>
      <c r="K244" s="23" t="s">
        <v>275</v>
      </c>
      <c r="L244" s="26" t="s">
        <v>276</v>
      </c>
      <c r="M244" s="27" t="s">
        <v>277</v>
      </c>
      <c r="N244" s="20" t="s">
        <v>278</v>
      </c>
      <c r="O244" s="36" t="s">
        <v>270</v>
      </c>
    </row>
    <row r="245" spans="1:15" ht="15.75" thickBot="1" x14ac:dyDescent="0.3">
      <c r="A245" s="152" t="s">
        <v>279</v>
      </c>
      <c r="B245" s="89" t="s">
        <v>280</v>
      </c>
      <c r="C245" s="90" t="s">
        <v>397</v>
      </c>
      <c r="D245" s="91" t="s">
        <v>241</v>
      </c>
      <c r="E245" s="92" t="s">
        <v>246</v>
      </c>
      <c r="F245" s="93" t="s">
        <v>241</v>
      </c>
      <c r="G245" s="94" t="s">
        <v>242</v>
      </c>
      <c r="H245" s="95" t="s">
        <v>354</v>
      </c>
      <c r="I245" s="96" t="s">
        <v>241</v>
      </c>
      <c r="J245" s="97" t="s">
        <v>424</v>
      </c>
      <c r="K245" s="95" t="s">
        <v>245</v>
      </c>
      <c r="L245" s="98" t="s">
        <v>245</v>
      </c>
      <c r="M245" s="99" t="s">
        <v>424</v>
      </c>
      <c r="N245" s="92" t="s">
        <v>401</v>
      </c>
      <c r="O245" s="152" t="s">
        <v>279</v>
      </c>
    </row>
    <row r="246" spans="1:15" ht="15.75" thickTop="1" x14ac:dyDescent="0.25">
      <c r="A246" s="62" t="s">
        <v>402</v>
      </c>
      <c r="B246" s="63">
        <f>SUM(C246:N246)</f>
        <v>50</v>
      </c>
      <c r="C246" s="64">
        <v>8</v>
      </c>
      <c r="D246" s="65">
        <v>0.5</v>
      </c>
      <c r="E246" s="66">
        <v>4</v>
      </c>
      <c r="F246" s="67">
        <v>1</v>
      </c>
      <c r="G246" s="68">
        <v>3.5</v>
      </c>
      <c r="H246" s="69">
        <v>2</v>
      </c>
      <c r="I246" s="70">
        <v>4.5</v>
      </c>
      <c r="J246" s="71">
        <v>1</v>
      </c>
      <c r="K246" s="69">
        <v>7.5</v>
      </c>
      <c r="L246" s="72">
        <v>8.5</v>
      </c>
      <c r="M246" s="73">
        <v>6.5</v>
      </c>
      <c r="N246" s="66">
        <v>3</v>
      </c>
      <c r="O246" s="62" t="s">
        <v>402</v>
      </c>
    </row>
    <row r="247" spans="1:15" x14ac:dyDescent="0.25">
      <c r="A247" s="36" t="s">
        <v>282</v>
      </c>
      <c r="B247" s="18">
        <f>SUM(C247:N247)</f>
        <v>31.616000000000003</v>
      </c>
      <c r="C247" s="17">
        <v>4.2</v>
      </c>
      <c r="D247" s="19">
        <v>1.504</v>
      </c>
      <c r="E247" s="20">
        <v>3.9</v>
      </c>
      <c r="F247" s="21">
        <v>2.8</v>
      </c>
      <c r="G247" s="22">
        <v>1.1000000000000001</v>
      </c>
      <c r="H247" s="23">
        <v>2.1040000000000001</v>
      </c>
      <c r="I247" s="24">
        <v>2.2039999999999997</v>
      </c>
      <c r="J247" s="25">
        <v>0.90399999999999991</v>
      </c>
      <c r="K247" s="23">
        <v>1.8960000000000001</v>
      </c>
      <c r="L247" s="26">
        <v>4.3</v>
      </c>
      <c r="M247" s="27">
        <v>3.8</v>
      </c>
      <c r="N247" s="20">
        <v>2.9039999999999999</v>
      </c>
      <c r="O247" s="36" t="s">
        <v>282</v>
      </c>
    </row>
    <row r="248" spans="1:15" x14ac:dyDescent="0.25">
      <c r="A248" s="36" t="s">
        <v>283</v>
      </c>
      <c r="B248" s="18" t="s">
        <v>284</v>
      </c>
      <c r="C248" s="17" t="s">
        <v>429</v>
      </c>
      <c r="D248" s="19" t="s">
        <v>273</v>
      </c>
      <c r="E248" s="20" t="s">
        <v>391</v>
      </c>
      <c r="F248" s="21" t="s">
        <v>360</v>
      </c>
      <c r="G248" s="22" t="s">
        <v>430</v>
      </c>
      <c r="H248" s="23" t="s">
        <v>360</v>
      </c>
      <c r="I248" s="24" t="s">
        <v>358</v>
      </c>
      <c r="J248" s="25" t="s">
        <v>350</v>
      </c>
      <c r="K248" s="23" t="s">
        <v>431</v>
      </c>
      <c r="L248" s="26" t="s">
        <v>427</v>
      </c>
      <c r="M248" s="27" t="s">
        <v>259</v>
      </c>
      <c r="N248" s="20" t="s">
        <v>265</v>
      </c>
      <c r="O248" s="36" t="s">
        <v>283</v>
      </c>
    </row>
    <row r="249" spans="1:15" ht="15.75" thickBot="1" x14ac:dyDescent="0.3">
      <c r="A249" s="152" t="s">
        <v>287</v>
      </c>
      <c r="B249" s="89" t="s">
        <v>288</v>
      </c>
      <c r="C249" s="90" t="s">
        <v>242</v>
      </c>
      <c r="D249" s="91" t="s">
        <v>353</v>
      </c>
      <c r="E249" s="92" t="s">
        <v>237</v>
      </c>
      <c r="F249" s="93" t="s">
        <v>432</v>
      </c>
      <c r="G249" s="94" t="s">
        <v>242</v>
      </c>
      <c r="H249" s="95" t="s">
        <v>245</v>
      </c>
      <c r="I249" s="96" t="s">
        <v>242</v>
      </c>
      <c r="J249" s="97" t="s">
        <v>242</v>
      </c>
      <c r="K249" s="95" t="s">
        <v>246</v>
      </c>
      <c r="L249" s="98" t="s">
        <v>235</v>
      </c>
      <c r="M249" s="99" t="s">
        <v>245</v>
      </c>
      <c r="N249" s="92" t="s">
        <v>245</v>
      </c>
      <c r="O249" s="152" t="s">
        <v>287</v>
      </c>
    </row>
    <row r="250" spans="1:15" ht="15.75" thickTop="1" x14ac:dyDescent="0.25">
      <c r="A250" s="62" t="s">
        <v>404</v>
      </c>
      <c r="B250" s="63">
        <f>SUM(C250:N250)</f>
        <v>56.5</v>
      </c>
      <c r="C250" s="64">
        <v>2</v>
      </c>
      <c r="D250" s="65">
        <v>4</v>
      </c>
      <c r="E250" s="66">
        <v>4.5</v>
      </c>
      <c r="F250" s="67">
        <v>1.5</v>
      </c>
      <c r="G250" s="68">
        <v>3.5</v>
      </c>
      <c r="H250" s="69">
        <v>1.5</v>
      </c>
      <c r="I250" s="70">
        <v>2.5</v>
      </c>
      <c r="J250" s="71">
        <v>3.5</v>
      </c>
      <c r="K250" s="69">
        <v>5</v>
      </c>
      <c r="L250" s="72">
        <v>8.5</v>
      </c>
      <c r="M250" s="73">
        <v>7.5</v>
      </c>
      <c r="N250" s="66">
        <v>12.5</v>
      </c>
      <c r="O250" s="62" t="s">
        <v>404</v>
      </c>
    </row>
    <row r="251" spans="1:15" x14ac:dyDescent="0.25">
      <c r="A251" s="36" t="s">
        <v>290</v>
      </c>
      <c r="B251" s="18">
        <f>SUM(C251:N251)</f>
        <v>37.007999999999996</v>
      </c>
      <c r="C251" s="17">
        <v>6.6039999999999992</v>
      </c>
      <c r="D251" s="19">
        <v>1.9</v>
      </c>
      <c r="E251" s="20">
        <v>2.9</v>
      </c>
      <c r="F251" s="21">
        <v>2.9039999999999999</v>
      </c>
      <c r="G251" s="22">
        <v>2.9</v>
      </c>
      <c r="H251" s="23">
        <v>1.2</v>
      </c>
      <c r="I251" s="24">
        <v>1.5</v>
      </c>
      <c r="J251" s="25">
        <v>1.6</v>
      </c>
      <c r="K251" s="23">
        <v>1.8</v>
      </c>
      <c r="L251" s="26">
        <v>5.2</v>
      </c>
      <c r="M251" s="27">
        <v>5.2</v>
      </c>
      <c r="N251" s="20">
        <v>3.3</v>
      </c>
      <c r="O251" s="36" t="s">
        <v>290</v>
      </c>
    </row>
    <row r="252" spans="1:15" x14ac:dyDescent="0.25">
      <c r="A252" s="36" t="s">
        <v>291</v>
      </c>
      <c r="B252" s="18" t="s">
        <v>405</v>
      </c>
      <c r="C252" s="17" t="s">
        <v>406</v>
      </c>
      <c r="D252" s="19" t="s">
        <v>433</v>
      </c>
      <c r="E252" s="20" t="s">
        <v>400</v>
      </c>
      <c r="F252" s="21" t="s">
        <v>407</v>
      </c>
      <c r="G252" s="22" t="s">
        <v>403</v>
      </c>
      <c r="H252" s="23" t="s">
        <v>267</v>
      </c>
      <c r="I252" s="24" t="s">
        <v>394</v>
      </c>
      <c r="J252" s="25" t="s">
        <v>360</v>
      </c>
      <c r="K252" s="23" t="s">
        <v>434</v>
      </c>
      <c r="L252" s="26" t="s">
        <v>409</v>
      </c>
      <c r="M252" s="27" t="s">
        <v>259</v>
      </c>
      <c r="N252" s="20" t="s">
        <v>435</v>
      </c>
      <c r="O252" s="36" t="s">
        <v>291</v>
      </c>
    </row>
    <row r="253" spans="1:15" ht="15.75" thickBot="1" x14ac:dyDescent="0.3">
      <c r="A253" s="152" t="s">
        <v>295</v>
      </c>
      <c r="B253" s="89" t="s">
        <v>296</v>
      </c>
      <c r="C253" s="90" t="s">
        <v>436</v>
      </c>
      <c r="D253" s="91" t="s">
        <v>354</v>
      </c>
      <c r="E253" s="92" t="s">
        <v>366</v>
      </c>
      <c r="F253" s="93" t="s">
        <v>231</v>
      </c>
      <c r="G253" s="94" t="s">
        <v>231</v>
      </c>
      <c r="H253" s="95" t="s">
        <v>242</v>
      </c>
      <c r="I253" s="96" t="s">
        <v>354</v>
      </c>
      <c r="J253" s="97" t="s">
        <v>242</v>
      </c>
      <c r="K253" s="95" t="s">
        <v>243</v>
      </c>
      <c r="L253" s="98" t="s">
        <v>235</v>
      </c>
      <c r="M253" s="99" t="s">
        <v>245</v>
      </c>
      <c r="N253" s="92" t="s">
        <v>245</v>
      </c>
      <c r="O253" s="152" t="s">
        <v>295</v>
      </c>
    </row>
    <row r="254" spans="1:15" ht="15.75" thickTop="1" x14ac:dyDescent="0.25">
      <c r="A254" s="62" t="s">
        <v>410</v>
      </c>
      <c r="B254" s="63">
        <f>SUM(C254:N254)</f>
        <v>51</v>
      </c>
      <c r="C254" s="64">
        <v>2</v>
      </c>
      <c r="D254" s="65">
        <v>1.5</v>
      </c>
      <c r="E254" s="66">
        <v>5</v>
      </c>
      <c r="F254" s="67">
        <v>4.5</v>
      </c>
      <c r="G254" s="68">
        <v>7.5</v>
      </c>
      <c r="H254" s="69">
        <v>0.5</v>
      </c>
      <c r="I254" s="70">
        <v>5</v>
      </c>
      <c r="J254" s="71">
        <v>4.5</v>
      </c>
      <c r="K254" s="69">
        <v>4.5</v>
      </c>
      <c r="L254" s="72">
        <v>4</v>
      </c>
      <c r="M254" s="73">
        <v>6.5</v>
      </c>
      <c r="N254" s="66">
        <v>5.5</v>
      </c>
      <c r="O254" s="62" t="s">
        <v>410</v>
      </c>
    </row>
    <row r="255" spans="1:15" x14ac:dyDescent="0.25">
      <c r="A255" s="36" t="s">
        <v>299</v>
      </c>
      <c r="B255" s="18">
        <f>SUM(C255:N255)</f>
        <v>66.012</v>
      </c>
      <c r="C255" s="17">
        <v>8.6999999999999993</v>
      </c>
      <c r="D255" s="19">
        <v>6.3</v>
      </c>
      <c r="E255" s="20">
        <v>4.4960000000000004</v>
      </c>
      <c r="F255" s="21">
        <v>4</v>
      </c>
      <c r="G255" s="22">
        <v>4.6040000000000001</v>
      </c>
      <c r="H255" s="23">
        <v>4.5</v>
      </c>
      <c r="I255" s="24">
        <v>5.8</v>
      </c>
      <c r="J255" s="25">
        <v>5.6040000000000001</v>
      </c>
      <c r="K255" s="23">
        <v>4</v>
      </c>
      <c r="L255" s="26">
        <v>7.604000000000001</v>
      </c>
      <c r="M255" s="27">
        <v>5.1040000000000001</v>
      </c>
      <c r="N255" s="20">
        <v>5.3</v>
      </c>
      <c r="O255" s="36" t="s">
        <v>299</v>
      </c>
    </row>
    <row r="256" spans="1:15" x14ac:dyDescent="0.25">
      <c r="A256" s="36" t="s">
        <v>300</v>
      </c>
      <c r="B256" s="18" t="s">
        <v>301</v>
      </c>
      <c r="C256" s="17" t="s">
        <v>368</v>
      </c>
      <c r="D256" s="19" t="s">
        <v>369</v>
      </c>
      <c r="E256" s="20" t="s">
        <v>370</v>
      </c>
      <c r="F256" s="21" t="s">
        <v>251</v>
      </c>
      <c r="G256" s="22" t="s">
        <v>302</v>
      </c>
      <c r="H256" s="23" t="s">
        <v>252</v>
      </c>
      <c r="I256" s="24" t="s">
        <v>253</v>
      </c>
      <c r="J256" s="25" t="s">
        <v>303</v>
      </c>
      <c r="K256" s="23" t="s">
        <v>392</v>
      </c>
      <c r="L256" s="26" t="s">
        <v>280</v>
      </c>
      <c r="M256" s="27" t="s">
        <v>275</v>
      </c>
      <c r="N256" s="20" t="s">
        <v>304</v>
      </c>
      <c r="O256" s="36" t="s">
        <v>300</v>
      </c>
    </row>
    <row r="257" spans="1:15" ht="15.75" thickBot="1" x14ac:dyDescent="0.3">
      <c r="A257" s="152" t="s">
        <v>305</v>
      </c>
      <c r="B257" s="89" t="s">
        <v>411</v>
      </c>
      <c r="C257" s="90" t="s">
        <v>436</v>
      </c>
      <c r="D257" s="91" t="s">
        <v>437</v>
      </c>
      <c r="E257" s="92" t="s">
        <v>412</v>
      </c>
      <c r="F257" s="93" t="s">
        <v>412</v>
      </c>
      <c r="G257" s="94" t="s">
        <v>413</v>
      </c>
      <c r="H257" s="95" t="s">
        <v>438</v>
      </c>
      <c r="I257" s="96" t="s">
        <v>412</v>
      </c>
      <c r="J257" s="97" t="s">
        <v>243</v>
      </c>
      <c r="K257" s="95" t="s">
        <v>261</v>
      </c>
      <c r="L257" s="98" t="s">
        <v>257</v>
      </c>
      <c r="M257" s="99" t="s">
        <v>237</v>
      </c>
      <c r="N257" s="92" t="s">
        <v>360</v>
      </c>
      <c r="O257" s="152" t="s">
        <v>305</v>
      </c>
    </row>
    <row r="258" spans="1:15" ht="15.75" thickTop="1" x14ac:dyDescent="0.25">
      <c r="A258" s="62" t="s">
        <v>414</v>
      </c>
      <c r="B258" s="63">
        <f>SUM(C258:N258)</f>
        <v>82</v>
      </c>
      <c r="C258" s="64">
        <v>3.5</v>
      </c>
      <c r="D258" s="65">
        <v>5</v>
      </c>
      <c r="E258" s="66">
        <v>5</v>
      </c>
      <c r="F258" s="67">
        <v>12.5</v>
      </c>
      <c r="G258" s="68">
        <v>9.5</v>
      </c>
      <c r="H258" s="69">
        <v>7.5</v>
      </c>
      <c r="I258" s="70">
        <v>7.5</v>
      </c>
      <c r="J258" s="71">
        <v>15.5</v>
      </c>
      <c r="K258" s="69">
        <v>7</v>
      </c>
      <c r="L258" s="72">
        <v>4.5</v>
      </c>
      <c r="M258" s="73">
        <v>3.5</v>
      </c>
      <c r="N258" s="66">
        <v>1</v>
      </c>
      <c r="O258" s="62" t="s">
        <v>414</v>
      </c>
    </row>
    <row r="259" spans="1:15" x14ac:dyDescent="0.25">
      <c r="A259" s="36" t="s">
        <v>312</v>
      </c>
      <c r="B259" s="18">
        <f>SUM(C259:N259)</f>
        <v>64.804000000000016</v>
      </c>
      <c r="C259" s="17">
        <v>3.996</v>
      </c>
      <c r="D259" s="19">
        <v>5.7039999999999997</v>
      </c>
      <c r="E259" s="20">
        <v>4</v>
      </c>
      <c r="F259" s="21">
        <v>5.5039999999999996</v>
      </c>
      <c r="G259" s="22">
        <v>8.1960000000000015</v>
      </c>
      <c r="H259" s="23">
        <v>9.8040000000000003</v>
      </c>
      <c r="I259" s="24">
        <v>9.1960000000000015</v>
      </c>
      <c r="J259" s="25">
        <v>5.5</v>
      </c>
      <c r="K259" s="23">
        <v>4.7</v>
      </c>
      <c r="L259" s="26">
        <v>2.2039999999999997</v>
      </c>
      <c r="M259" s="27">
        <v>2.9039999999999999</v>
      </c>
      <c r="N259" s="20">
        <v>3.0960000000000001</v>
      </c>
      <c r="O259" s="36" t="s">
        <v>312</v>
      </c>
    </row>
    <row r="260" spans="1:15" x14ac:dyDescent="0.25">
      <c r="A260" s="36" t="s">
        <v>313</v>
      </c>
      <c r="B260" s="18" t="s">
        <v>415</v>
      </c>
      <c r="C260" s="17" t="s">
        <v>403</v>
      </c>
      <c r="D260" s="19" t="s">
        <v>315</v>
      </c>
      <c r="E260" s="20" t="s">
        <v>416</v>
      </c>
      <c r="F260" s="21" t="s">
        <v>435</v>
      </c>
      <c r="G260" s="22" t="s">
        <v>317</v>
      </c>
      <c r="H260" s="23" t="s">
        <v>374</v>
      </c>
      <c r="I260" s="24" t="s">
        <v>417</v>
      </c>
      <c r="J260" s="25" t="s">
        <v>439</v>
      </c>
      <c r="K260" s="23" t="s">
        <v>377</v>
      </c>
      <c r="L260" s="26" t="s">
        <v>273</v>
      </c>
      <c r="M260" s="27" t="s">
        <v>356</v>
      </c>
      <c r="N260" s="20" t="s">
        <v>319</v>
      </c>
      <c r="O260" s="36" t="s">
        <v>313</v>
      </c>
    </row>
    <row r="261" spans="1:15" ht="15.75" thickBot="1" x14ac:dyDescent="0.3">
      <c r="A261" s="152" t="s">
        <v>320</v>
      </c>
      <c r="B261" s="89" t="s">
        <v>321</v>
      </c>
      <c r="C261" s="90" t="s">
        <v>260</v>
      </c>
      <c r="D261" s="91" t="s">
        <v>235</v>
      </c>
      <c r="E261" s="92" t="s">
        <v>230</v>
      </c>
      <c r="F261" s="93" t="s">
        <v>232</v>
      </c>
      <c r="G261" s="94" t="s">
        <v>238</v>
      </c>
      <c r="H261" s="95" t="s">
        <v>319</v>
      </c>
      <c r="I261" s="96" t="s">
        <v>322</v>
      </c>
      <c r="J261" s="97" t="s">
        <v>243</v>
      </c>
      <c r="K261" s="95" t="s">
        <v>243</v>
      </c>
      <c r="L261" s="98" t="s">
        <v>413</v>
      </c>
      <c r="M261" s="99" t="s">
        <v>230</v>
      </c>
      <c r="N261" s="92" t="s">
        <v>432</v>
      </c>
      <c r="O261" s="152" t="s">
        <v>320</v>
      </c>
    </row>
    <row r="262" spans="1:15" ht="15.75" thickTop="1" x14ac:dyDescent="0.25">
      <c r="A262" s="62" t="s">
        <v>419</v>
      </c>
      <c r="B262" s="63">
        <f>SUM(C262:N262)</f>
        <v>17.5</v>
      </c>
      <c r="C262" s="64">
        <v>1</v>
      </c>
      <c r="D262" s="65">
        <v>3.5</v>
      </c>
      <c r="E262" s="66">
        <v>0.5</v>
      </c>
      <c r="F262" s="67">
        <v>0.5</v>
      </c>
      <c r="G262" s="68">
        <v>2</v>
      </c>
      <c r="H262" s="69">
        <v>2</v>
      </c>
      <c r="I262" s="70">
        <v>1.5</v>
      </c>
      <c r="J262" s="71">
        <v>3.5</v>
      </c>
      <c r="K262" s="69">
        <v>0</v>
      </c>
      <c r="L262" s="72">
        <v>0.5</v>
      </c>
      <c r="M262" s="73">
        <v>2</v>
      </c>
      <c r="N262" s="66">
        <v>0.5</v>
      </c>
      <c r="O262" s="62" t="s">
        <v>419</v>
      </c>
    </row>
    <row r="263" spans="1:15" x14ac:dyDescent="0.25">
      <c r="A263" s="36" t="s">
        <v>324</v>
      </c>
      <c r="B263" s="18">
        <f>SUM(C263:N263)</f>
        <v>30.220000000000002</v>
      </c>
      <c r="C263" s="17">
        <v>1.6</v>
      </c>
      <c r="D263" s="19">
        <v>2.1040000000000001</v>
      </c>
      <c r="E263" s="20">
        <v>1.6039999999999999</v>
      </c>
      <c r="F263" s="21">
        <v>2.3039999999999998</v>
      </c>
      <c r="G263" s="22">
        <v>2.9</v>
      </c>
      <c r="H263" s="23">
        <v>4.0999999999999996</v>
      </c>
      <c r="I263" s="24">
        <v>3.504</v>
      </c>
      <c r="J263" s="25">
        <v>2.2999999999999998</v>
      </c>
      <c r="K263" s="23">
        <v>3.9039999999999999</v>
      </c>
      <c r="L263" s="26">
        <v>1.7</v>
      </c>
      <c r="M263" s="27">
        <v>2.1</v>
      </c>
      <c r="N263" s="20">
        <v>2.1</v>
      </c>
      <c r="O263" s="36" t="s">
        <v>324</v>
      </c>
    </row>
    <row r="264" spans="1:15" x14ac:dyDescent="0.25">
      <c r="A264" s="36" t="s">
        <v>325</v>
      </c>
      <c r="B264" s="18" t="s">
        <v>420</v>
      </c>
      <c r="C264" s="17" t="s">
        <v>233</v>
      </c>
      <c r="D264" s="19" t="s">
        <v>393</v>
      </c>
      <c r="E264" s="20" t="s">
        <v>395</v>
      </c>
      <c r="F264" s="21" t="s">
        <v>237</v>
      </c>
      <c r="G264" s="22" t="s">
        <v>379</v>
      </c>
      <c r="H264" s="23" t="s">
        <v>327</v>
      </c>
      <c r="I264" s="24" t="s">
        <v>407</v>
      </c>
      <c r="J264" s="25" t="s">
        <v>430</v>
      </c>
      <c r="K264" s="23" t="s">
        <v>328</v>
      </c>
      <c r="L264" s="26" t="s">
        <v>257</v>
      </c>
      <c r="M264" s="27" t="s">
        <v>350</v>
      </c>
      <c r="N264" s="20" t="s">
        <v>394</v>
      </c>
      <c r="O264" s="36" t="s">
        <v>325</v>
      </c>
    </row>
    <row r="265" spans="1:15" x14ac:dyDescent="0.25">
      <c r="A265" s="36" t="s">
        <v>329</v>
      </c>
      <c r="B265" s="18" t="s">
        <v>330</v>
      </c>
      <c r="C265" s="17" t="s">
        <v>243</v>
      </c>
      <c r="D265" s="19" t="s">
        <v>230</v>
      </c>
      <c r="E265" s="20" t="s">
        <v>438</v>
      </c>
      <c r="F265" s="21" t="s">
        <v>438</v>
      </c>
      <c r="G265" s="22" t="s">
        <v>235</v>
      </c>
      <c r="H265" s="23" t="s">
        <v>230</v>
      </c>
      <c r="I265" s="24" t="s">
        <v>230</v>
      </c>
      <c r="J265" s="25" t="s">
        <v>361</v>
      </c>
      <c r="K265" s="23" t="s">
        <v>424</v>
      </c>
      <c r="L265" s="26" t="s">
        <v>353</v>
      </c>
      <c r="M265" s="27" t="s">
        <v>242</v>
      </c>
      <c r="N265" s="20" t="s">
        <v>241</v>
      </c>
      <c r="O265" s="36" t="s">
        <v>329</v>
      </c>
    </row>
    <row r="266" spans="1:15" x14ac:dyDescent="0.25">
      <c r="A266" s="16" t="s">
        <v>331</v>
      </c>
      <c r="B266" s="16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6" t="s">
        <v>331</v>
      </c>
    </row>
    <row r="267" spans="1:15" x14ac:dyDescent="0.25">
      <c r="A267" s="36" t="s">
        <v>380</v>
      </c>
      <c r="B267" s="180">
        <f>AVERAGE(C267:N267)</f>
        <v>1014.6091666666665</v>
      </c>
      <c r="C267" s="5">
        <v>1022.3</v>
      </c>
      <c r="D267" s="6">
        <v>1013.21</v>
      </c>
      <c r="E267" s="7">
        <v>1007.91</v>
      </c>
      <c r="F267" s="8">
        <v>1013.68</v>
      </c>
      <c r="G267" s="9">
        <v>1012.91</v>
      </c>
      <c r="H267" s="10">
        <v>1019.29</v>
      </c>
      <c r="I267" s="11">
        <v>1017.4</v>
      </c>
      <c r="J267" s="12">
        <v>1010.86</v>
      </c>
      <c r="K267" s="10">
        <v>1011.98</v>
      </c>
      <c r="L267" s="13">
        <v>1009.54</v>
      </c>
      <c r="M267" s="14">
        <v>1014.96</v>
      </c>
      <c r="N267" s="7">
        <v>1021.27</v>
      </c>
      <c r="O267" s="36" t="s">
        <v>380</v>
      </c>
    </row>
    <row r="268" spans="1:15" x14ac:dyDescent="0.25">
      <c r="A268" s="36" t="s">
        <v>382</v>
      </c>
      <c r="B268" s="18">
        <v>975</v>
      </c>
      <c r="C268" s="17">
        <v>994</v>
      </c>
      <c r="D268" s="19">
        <v>984</v>
      </c>
      <c r="E268" s="20">
        <v>999</v>
      </c>
      <c r="F268" s="21">
        <v>997</v>
      </c>
      <c r="G268" s="22">
        <v>989</v>
      </c>
      <c r="H268" s="23">
        <v>1008</v>
      </c>
      <c r="I268" s="24">
        <v>1007</v>
      </c>
      <c r="J268" s="25">
        <v>997</v>
      </c>
      <c r="K268" s="23">
        <v>1000.2</v>
      </c>
      <c r="L268" s="26">
        <v>982</v>
      </c>
      <c r="M268" s="27">
        <v>983</v>
      </c>
      <c r="N268" s="20">
        <v>975</v>
      </c>
      <c r="O268" s="36" t="s">
        <v>382</v>
      </c>
    </row>
    <row r="269" spans="1:15" x14ac:dyDescent="0.25">
      <c r="A269" s="152" t="s">
        <v>89</v>
      </c>
      <c r="B269" s="181">
        <v>39059</v>
      </c>
      <c r="C269" s="182">
        <v>38718</v>
      </c>
      <c r="D269" s="183">
        <v>38764</v>
      </c>
      <c r="E269" s="184">
        <v>38800</v>
      </c>
      <c r="F269" s="185">
        <v>38822</v>
      </c>
      <c r="G269" s="186">
        <v>38857</v>
      </c>
      <c r="H269" s="187">
        <v>38887</v>
      </c>
      <c r="I269" s="188">
        <v>38927</v>
      </c>
      <c r="J269" s="189">
        <v>38946</v>
      </c>
      <c r="K269" s="187">
        <v>38974</v>
      </c>
      <c r="L269" s="190">
        <v>39014</v>
      </c>
      <c r="M269" s="191">
        <v>39044</v>
      </c>
      <c r="N269" s="184">
        <v>39059</v>
      </c>
      <c r="O269" s="152" t="s">
        <v>89</v>
      </c>
    </row>
    <row r="270" spans="1:15" x14ac:dyDescent="0.25">
      <c r="A270" s="152" t="s">
        <v>383</v>
      </c>
      <c r="B270" s="89">
        <v>1044</v>
      </c>
      <c r="C270" s="90">
        <v>1038</v>
      </c>
      <c r="D270" s="91">
        <v>1032</v>
      </c>
      <c r="E270" s="92">
        <v>1032</v>
      </c>
      <c r="F270" s="93">
        <v>1025</v>
      </c>
      <c r="G270" s="94">
        <v>1027</v>
      </c>
      <c r="H270" s="95">
        <v>1031</v>
      </c>
      <c r="I270" s="96">
        <v>1028</v>
      </c>
      <c r="J270" s="97">
        <v>1023</v>
      </c>
      <c r="K270" s="95">
        <v>1030</v>
      </c>
      <c r="L270" s="98">
        <v>1031</v>
      </c>
      <c r="M270" s="99">
        <v>1037</v>
      </c>
      <c r="N270" s="92">
        <v>1044</v>
      </c>
      <c r="O270" s="152" t="s">
        <v>383</v>
      </c>
    </row>
    <row r="271" spans="1:15" ht="15.75" thickBot="1" x14ac:dyDescent="0.3">
      <c r="A271" s="192" t="s">
        <v>89</v>
      </c>
      <c r="B271" s="193">
        <v>39072</v>
      </c>
      <c r="C271" s="194">
        <v>38739</v>
      </c>
      <c r="D271" s="195">
        <v>38753</v>
      </c>
      <c r="E271" s="196">
        <v>38788</v>
      </c>
      <c r="F271" s="197">
        <v>38834</v>
      </c>
      <c r="G271" s="198">
        <v>38868</v>
      </c>
      <c r="H271" s="199">
        <v>38870</v>
      </c>
      <c r="I271" s="200">
        <v>38912</v>
      </c>
      <c r="J271" s="201">
        <v>38959</v>
      </c>
      <c r="K271" s="199">
        <v>38968</v>
      </c>
      <c r="L271" s="202">
        <v>39003</v>
      </c>
      <c r="M271" s="203">
        <v>39031</v>
      </c>
      <c r="N271" s="196">
        <v>39072</v>
      </c>
      <c r="O271" s="192" t="s">
        <v>89</v>
      </c>
    </row>
    <row r="272" spans="1:15" ht="15.75" thickTop="1" x14ac:dyDescent="0.25">
      <c r="A272" s="155" t="s">
        <v>384</v>
      </c>
      <c r="B272" s="180">
        <f>AVERAGE(C272:N272)</f>
        <v>1016.8166666666667</v>
      </c>
      <c r="C272" s="204">
        <v>1023.7</v>
      </c>
      <c r="D272" s="205">
        <v>1015.8</v>
      </c>
      <c r="E272" s="206">
        <v>1011</v>
      </c>
      <c r="F272" s="207">
        <v>1016.3</v>
      </c>
      <c r="G272" s="208">
        <v>1015.4</v>
      </c>
      <c r="H272" s="209">
        <v>1021</v>
      </c>
      <c r="I272" s="210">
        <v>1019.2</v>
      </c>
      <c r="J272" s="211">
        <v>1013.4</v>
      </c>
      <c r="K272" s="209">
        <v>1014.2</v>
      </c>
      <c r="L272" s="212">
        <v>1012</v>
      </c>
      <c r="M272" s="213">
        <v>1017.1</v>
      </c>
      <c r="N272" s="206">
        <v>1022.7</v>
      </c>
      <c r="O272" s="155" t="s">
        <v>384</v>
      </c>
    </row>
    <row r="273" spans="1:15" x14ac:dyDescent="0.25">
      <c r="A273" s="15"/>
      <c r="B273" s="16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</row>
    <row r="274" spans="1:15" x14ac:dyDescent="0.25">
      <c r="A274" s="3" t="s">
        <v>421</v>
      </c>
      <c r="B274" s="4" t="s">
        <v>1</v>
      </c>
      <c r="C274" s="5" t="s">
        <v>2</v>
      </c>
      <c r="D274" s="6" t="s">
        <v>3</v>
      </c>
      <c r="E274" s="7" t="s">
        <v>4</v>
      </c>
      <c r="F274" s="8" t="s">
        <v>5</v>
      </c>
      <c r="G274" s="9" t="s">
        <v>6</v>
      </c>
      <c r="H274" s="10" t="s">
        <v>7</v>
      </c>
      <c r="I274" s="11" t="s">
        <v>8</v>
      </c>
      <c r="J274" s="12" t="s">
        <v>9</v>
      </c>
      <c r="K274" s="10" t="s">
        <v>10</v>
      </c>
      <c r="L274" s="13" t="s">
        <v>11</v>
      </c>
      <c r="M274" s="14" t="s">
        <v>12</v>
      </c>
      <c r="N274" s="7" t="s">
        <v>13</v>
      </c>
      <c r="O274" s="3" t="s">
        <v>421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27</vt:i4>
      </vt:variant>
    </vt:vector>
  </HeadingPairs>
  <TitlesOfParts>
    <vt:vector size="27" baseType="lpstr"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hivers</vt:lpstr>
      <vt:lpstr>été</vt:lpstr>
      <vt:lpstr>pluie</vt:lpstr>
      <vt:lpstr>soleil</vt:lpstr>
      <vt:lpstr>abb-SR</vt:lpstr>
      <vt:lpstr>abb</vt:lpstr>
      <vt:lpstr>printemps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fourel</dc:creator>
  <cp:lastModifiedBy>eric fourel</cp:lastModifiedBy>
  <cp:lastPrinted>2014-08-20T08:08:30Z</cp:lastPrinted>
  <dcterms:created xsi:type="dcterms:W3CDTF">2013-01-01T13:48:29Z</dcterms:created>
  <dcterms:modified xsi:type="dcterms:W3CDTF">2017-05-01T16:07:12Z</dcterms:modified>
</cp:coreProperties>
</file>