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2885" windowHeight="8100" activeTab="12"/>
  </bookViews>
  <sheets>
    <sheet name="janvier" sheetId="25" r:id="rId1"/>
    <sheet name="février" sheetId="15" r:id="rId2"/>
    <sheet name="mars" sheetId="14" r:id="rId3"/>
    <sheet name="avril" sheetId="16" r:id="rId4"/>
    <sheet name="mai" sheetId="17" r:id="rId5"/>
    <sheet name="juin" sheetId="18" r:id="rId6"/>
    <sheet name="juillet" sheetId="19" r:id="rId7"/>
    <sheet name="août" sheetId="20" r:id="rId8"/>
    <sheet name="septembre" sheetId="21" r:id="rId9"/>
    <sheet name="octobre" sheetId="22" r:id="rId10"/>
    <sheet name="novembre" sheetId="23" r:id="rId11"/>
    <sheet name="décembre" sheetId="24" r:id="rId12"/>
    <sheet name="année" sheetId="26" r:id="rId13"/>
  </sheets>
  <calcPr calcId="125725"/>
</workbook>
</file>

<file path=xl/calcChain.xml><?xml version="1.0" encoding="utf-8"?>
<calcChain xmlns="http://schemas.openxmlformats.org/spreadsheetml/2006/main">
  <c r="D32" i="18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C4" i="16" l="1"/>
  <c r="D15" i="26"/>
  <c r="D14"/>
  <c r="D13"/>
  <c r="D12"/>
  <c r="C15"/>
  <c r="C14"/>
  <c r="C13"/>
  <c r="C12"/>
  <c r="D4"/>
  <c r="C4"/>
  <c r="M2" i="23" a="1"/>
  <c r="M2" s="1"/>
  <c r="M1"/>
  <c r="M2" i="21" a="1"/>
  <c r="M2" s="1"/>
  <c r="M1"/>
  <c r="M1" i="24"/>
  <c r="M2" a="1"/>
  <c r="M2" s="1"/>
  <c r="M2" i="22" a="1"/>
  <c r="M2" s="1"/>
  <c r="M1"/>
  <c r="M2" i="25" a="1"/>
  <c r="M2" s="1"/>
  <c r="M1"/>
  <c r="I1"/>
  <c r="B15" i="26" l="1"/>
  <c r="B14"/>
  <c r="B13"/>
  <c r="B12"/>
  <c r="B4"/>
  <c r="I1" i="24"/>
  <c r="C3" s="1"/>
  <c r="I1" i="23"/>
  <c r="C31" s="1"/>
  <c r="I1" i="22"/>
  <c r="C3" s="1"/>
  <c r="I1" i="21"/>
  <c r="C31" s="1"/>
  <c r="I1" i="20"/>
  <c r="C32" s="1"/>
  <c r="I1" i="19"/>
  <c r="C32" s="1"/>
  <c r="I1" i="18"/>
  <c r="C32" s="1"/>
  <c r="I1" i="17"/>
  <c r="C10" s="1"/>
  <c r="I1" i="14"/>
  <c r="C33" s="1"/>
  <c r="I1" i="15"/>
  <c r="C4" s="1"/>
  <c r="C33" i="25"/>
  <c r="C30" i="23"/>
  <c r="C26"/>
  <c r="C22"/>
  <c r="C18"/>
  <c r="C14"/>
  <c r="C10"/>
  <c r="C6"/>
  <c r="C32" i="21"/>
  <c r="C30"/>
  <c r="C28"/>
  <c r="C26"/>
  <c r="C24"/>
  <c r="C22"/>
  <c r="C20"/>
  <c r="C18"/>
  <c r="C16"/>
  <c r="C14"/>
  <c r="C12"/>
  <c r="C10"/>
  <c r="C8"/>
  <c r="C6"/>
  <c r="C4"/>
  <c r="C32" i="24"/>
  <c r="C30"/>
  <c r="C28"/>
  <c r="C26"/>
  <c r="C24"/>
  <c r="C22"/>
  <c r="C20"/>
  <c r="C18"/>
  <c r="C16"/>
  <c r="C14"/>
  <c r="C12"/>
  <c r="C10"/>
  <c r="C8"/>
  <c r="C6"/>
  <c r="C4"/>
  <c r="C32" i="22"/>
  <c r="C30"/>
  <c r="C28"/>
  <c r="C26"/>
  <c r="C24"/>
  <c r="C22"/>
  <c r="C20"/>
  <c r="C18"/>
  <c r="C16"/>
  <c r="C14"/>
  <c r="C12"/>
  <c r="C10"/>
  <c r="C8"/>
  <c r="C6"/>
  <c r="C4"/>
  <c r="C31" i="20"/>
  <c r="C27"/>
  <c r="C23"/>
  <c r="C19"/>
  <c r="C15"/>
  <c r="C11"/>
  <c r="C7"/>
  <c r="C3"/>
  <c r="C33" i="19"/>
  <c r="C31"/>
  <c r="C29"/>
  <c r="C27"/>
  <c r="C25"/>
  <c r="C23"/>
  <c r="C21"/>
  <c r="C19"/>
  <c r="C17"/>
  <c r="C15"/>
  <c r="C13"/>
  <c r="C11"/>
  <c r="C9"/>
  <c r="C7"/>
  <c r="C5"/>
  <c r="C3"/>
  <c r="C32" i="17"/>
  <c r="C30"/>
  <c r="C28"/>
  <c r="C26"/>
  <c r="C24"/>
  <c r="C22"/>
  <c r="C20"/>
  <c r="C18"/>
  <c r="C16"/>
  <c r="C14"/>
  <c r="C12"/>
  <c r="C9"/>
  <c r="C7"/>
  <c r="C5"/>
  <c r="C3"/>
  <c r="C32" i="16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3"/>
  <c r="C30" i="14"/>
  <c r="C26"/>
  <c r="C22"/>
  <c r="C18"/>
  <c r="C14"/>
  <c r="C10"/>
  <c r="C6"/>
  <c r="C29" i="15"/>
  <c r="C27"/>
  <c r="C25"/>
  <c r="C23"/>
  <c r="C21"/>
  <c r="C19"/>
  <c r="C17"/>
  <c r="C15"/>
  <c r="C13"/>
  <c r="C11"/>
  <c r="C9"/>
  <c r="C7"/>
  <c r="C5"/>
  <c r="C29" i="18"/>
  <c r="C25"/>
  <c r="C21"/>
  <c r="C17"/>
  <c r="C13"/>
  <c r="C9"/>
  <c r="C5"/>
  <c r="C3" i="15" l="1"/>
  <c r="C6"/>
  <c r="C8"/>
  <c r="C10"/>
  <c r="C12"/>
  <c r="C14"/>
  <c r="C16"/>
  <c r="C18"/>
  <c r="C20"/>
  <c r="C22"/>
  <c r="C24"/>
  <c r="C26"/>
  <c r="C28"/>
  <c r="C30"/>
  <c r="C4" i="17"/>
  <c r="C6"/>
  <c r="C8"/>
  <c r="C11"/>
  <c r="C13"/>
  <c r="C15"/>
  <c r="C17"/>
  <c r="C19"/>
  <c r="C21"/>
  <c r="C23"/>
  <c r="C25"/>
  <c r="C27"/>
  <c r="C29"/>
  <c r="C31"/>
  <c r="C33"/>
  <c r="C4" i="19"/>
  <c r="C6"/>
  <c r="C8"/>
  <c r="C10"/>
  <c r="C12"/>
  <c r="C14"/>
  <c r="C16"/>
  <c r="C18"/>
  <c r="C20"/>
  <c r="C22"/>
  <c r="C24"/>
  <c r="C26"/>
  <c r="C28"/>
  <c r="C30"/>
  <c r="C3" i="21"/>
  <c r="C5"/>
  <c r="C7"/>
  <c r="C9"/>
  <c r="C11"/>
  <c r="C13"/>
  <c r="C15"/>
  <c r="C17"/>
  <c r="C19"/>
  <c r="C21"/>
  <c r="C23"/>
  <c r="C25"/>
  <c r="C27"/>
  <c r="C29"/>
  <c r="C4" i="23"/>
  <c r="C8"/>
  <c r="C12"/>
  <c r="C16"/>
  <c r="C20"/>
  <c r="C24"/>
  <c r="C28"/>
  <c r="C32"/>
  <c r="C3" i="18"/>
  <c r="C7"/>
  <c r="C11"/>
  <c r="C15"/>
  <c r="C19"/>
  <c r="C23"/>
  <c r="C27"/>
  <c r="C31"/>
  <c r="C4" i="14"/>
  <c r="C8"/>
  <c r="C12"/>
  <c r="C16"/>
  <c r="C20"/>
  <c r="C24"/>
  <c r="C28"/>
  <c r="C32"/>
  <c r="C5" i="20"/>
  <c r="C9"/>
  <c r="C13"/>
  <c r="C17"/>
  <c r="C21"/>
  <c r="C25"/>
  <c r="C29"/>
  <c r="C33"/>
  <c r="C5" i="22"/>
  <c r="C7"/>
  <c r="C9"/>
  <c r="C11"/>
  <c r="C13"/>
  <c r="C15"/>
  <c r="C17"/>
  <c r="C19"/>
  <c r="C21"/>
  <c r="C23"/>
  <c r="C25"/>
  <c r="C27"/>
  <c r="C29"/>
  <c r="C31"/>
  <c r="C33"/>
  <c r="C5" i="24"/>
  <c r="C7"/>
  <c r="C9"/>
  <c r="C11"/>
  <c r="C13"/>
  <c r="C15"/>
  <c r="C17"/>
  <c r="C19"/>
  <c r="C21"/>
  <c r="C23"/>
  <c r="C25"/>
  <c r="C27"/>
  <c r="C29"/>
  <c r="C31"/>
  <c r="C33"/>
  <c r="C4" i="18"/>
  <c r="C6"/>
  <c r="C8"/>
  <c r="C10"/>
  <c r="C12"/>
  <c r="C14"/>
  <c r="C16"/>
  <c r="C18"/>
  <c r="C20"/>
  <c r="C22"/>
  <c r="C24"/>
  <c r="C26"/>
  <c r="C28"/>
  <c r="C30"/>
  <c r="C3" i="14"/>
  <c r="C5"/>
  <c r="C7"/>
  <c r="C9"/>
  <c r="C11"/>
  <c r="C13"/>
  <c r="C15"/>
  <c r="C17"/>
  <c r="C19"/>
  <c r="C21"/>
  <c r="C23"/>
  <c r="C25"/>
  <c r="C27"/>
  <c r="C29"/>
  <c r="C31"/>
  <c r="C4" i="20"/>
  <c r="C6"/>
  <c r="C8"/>
  <c r="C10"/>
  <c r="C12"/>
  <c r="C14"/>
  <c r="C16"/>
  <c r="C18"/>
  <c r="C20"/>
  <c r="C22"/>
  <c r="C24"/>
  <c r="C26"/>
  <c r="C28"/>
  <c r="C30"/>
  <c r="C3" i="23"/>
  <c r="C5"/>
  <c r="C7"/>
  <c r="C9"/>
  <c r="C11"/>
  <c r="C13"/>
  <c r="C15"/>
  <c r="C17"/>
  <c r="C19"/>
  <c r="C21"/>
  <c r="C23"/>
  <c r="C25"/>
  <c r="C27"/>
  <c r="C29"/>
  <c r="C4" i="25"/>
  <c r="C6"/>
  <c r="C8"/>
  <c r="C10"/>
  <c r="C12"/>
  <c r="C14"/>
  <c r="C16"/>
  <c r="C18"/>
  <c r="C20"/>
  <c r="C22"/>
  <c r="C24"/>
  <c r="C26"/>
  <c r="C28"/>
  <c r="C30"/>
  <c r="C32"/>
  <c r="C3"/>
  <c r="C5"/>
  <c r="C7"/>
  <c r="C9"/>
  <c r="C11"/>
  <c r="C13"/>
  <c r="C15"/>
  <c r="C17"/>
  <c r="C19"/>
  <c r="C21"/>
  <c r="C23"/>
  <c r="C25"/>
  <c r="C27"/>
  <c r="C29"/>
  <c r="C31"/>
  <c r="H4" i="26"/>
  <c r="L4"/>
  <c r="E18"/>
  <c r="E17"/>
  <c r="B35" i="25"/>
  <c r="B3"/>
  <c r="B3" i="18"/>
  <c r="E3" i="24"/>
  <c r="B4" i="18"/>
  <c r="B5"/>
  <c r="B6"/>
  <c r="B7"/>
  <c r="B8"/>
  <c r="B9"/>
  <c r="B10"/>
  <c r="D7"/>
  <c r="D4"/>
  <c r="B11"/>
  <c r="P15" i="26"/>
  <c r="P14"/>
  <c r="P13"/>
  <c r="P12"/>
  <c r="P11"/>
  <c r="P10"/>
  <c r="P9"/>
  <c r="P8"/>
  <c r="P4"/>
  <c r="R4"/>
  <c r="R5" s="1"/>
  <c r="R6" s="1"/>
  <c r="R7" s="1"/>
  <c r="R8" s="1"/>
  <c r="R9" s="1"/>
  <c r="R10" s="1"/>
  <c r="R11" s="1"/>
  <c r="R12" s="1"/>
  <c r="R13" s="1"/>
  <c r="R14" s="1"/>
  <c r="R15" s="1"/>
  <c r="Q5"/>
  <c r="P7"/>
  <c r="P6"/>
  <c r="P5"/>
  <c r="S4" l="1"/>
  <c r="S5"/>
  <c r="Q6"/>
  <c r="S6" s="1"/>
  <c r="K4"/>
  <c r="K5" l="1"/>
  <c r="K6" s="1"/>
  <c r="K7" s="1"/>
  <c r="K8" s="1"/>
  <c r="K9" s="1"/>
  <c r="K10" s="1"/>
  <c r="K11" s="1"/>
  <c r="K12" s="1"/>
  <c r="K13" s="1"/>
  <c r="K14" s="1"/>
  <c r="K15" s="1"/>
  <c r="M4"/>
  <c r="Q7"/>
  <c r="S7" s="1"/>
  <c r="J15"/>
  <c r="J14"/>
  <c r="J13"/>
  <c r="J12"/>
  <c r="J4"/>
  <c r="I15"/>
  <c r="I14"/>
  <c r="I13"/>
  <c r="I12"/>
  <c r="I4"/>
  <c r="G17"/>
  <c r="G18" s="1"/>
  <c r="F17"/>
  <c r="F18" s="1"/>
  <c r="Q8" l="1"/>
  <c r="S8" s="1"/>
  <c r="H15"/>
  <c r="H14"/>
  <c r="H13"/>
  <c r="H12"/>
  <c r="Q9" l="1"/>
  <c r="S9" s="1"/>
  <c r="D26" i="15"/>
  <c r="D23"/>
  <c r="E3" i="25"/>
  <c r="E4" s="1"/>
  <c r="D3"/>
  <c r="C35"/>
  <c r="E4" i="24"/>
  <c r="E3" i="23"/>
  <c r="E4" s="1"/>
  <c r="E3" i="22"/>
  <c r="E4" s="1"/>
  <c r="E3" i="21"/>
  <c r="E4" s="1"/>
  <c r="C34"/>
  <c r="C32" i="15"/>
  <c r="B3" i="14"/>
  <c r="D3"/>
  <c r="Q10" i="26" l="1"/>
  <c r="S10" s="1"/>
  <c r="C35" i="24"/>
  <c r="C34" i="23"/>
  <c r="C35" i="22"/>
  <c r="C35" i="20"/>
  <c r="C35" i="19"/>
  <c r="C35" i="17"/>
  <c r="C34" i="16"/>
  <c r="F3" i="14"/>
  <c r="F4" s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B5" i="20"/>
  <c r="B4"/>
  <c r="B3"/>
  <c r="D3"/>
  <c r="E5" i="22"/>
  <c r="B5" s="1"/>
  <c r="B4"/>
  <c r="B3"/>
  <c r="D3"/>
  <c r="B3" i="24"/>
  <c r="D3"/>
  <c r="B3" i="19"/>
  <c r="D3"/>
  <c r="B3" i="16"/>
  <c r="D3"/>
  <c r="D4" i="14"/>
  <c r="C35"/>
  <c r="F3" i="25"/>
  <c r="F4" s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" i="15"/>
  <c r="F4" s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" i="22"/>
  <c r="F4" s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" i="20"/>
  <c r="F4" s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E5" i="25"/>
  <c r="D4"/>
  <c r="B4"/>
  <c r="E5" i="24"/>
  <c r="D4"/>
  <c r="B4"/>
  <c r="F3"/>
  <c r="F4" s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B4" i="23"/>
  <c r="E5"/>
  <c r="D4"/>
  <c r="B3"/>
  <c r="D3"/>
  <c r="F3"/>
  <c r="F4" s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E6" i="22"/>
  <c r="D4"/>
  <c r="B4" i="21"/>
  <c r="E5"/>
  <c r="D4"/>
  <c r="B3"/>
  <c r="D3"/>
  <c r="F3"/>
  <c r="F4" s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D4" i="20"/>
  <c r="D4" i="19"/>
  <c r="B4"/>
  <c r="F3"/>
  <c r="F4" s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D3" i="18"/>
  <c r="D4" i="17"/>
  <c r="B4"/>
  <c r="B3"/>
  <c r="D3"/>
  <c r="F3"/>
  <c r="F4" s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B4" i="16"/>
  <c r="F3"/>
  <c r="F4" s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B5"/>
  <c r="D5"/>
  <c r="D4"/>
  <c r="D4" i="15"/>
  <c r="B4"/>
  <c r="B3"/>
  <c r="D3"/>
  <c r="B4" i="14"/>
  <c r="B5"/>
  <c r="D5"/>
  <c r="D5" i="20" l="1"/>
  <c r="Q11" i="26"/>
  <c r="S11" s="1"/>
  <c r="D5" i="22"/>
  <c r="B5" i="25"/>
  <c r="E6"/>
  <c r="D5"/>
  <c r="B5" i="24"/>
  <c r="E6"/>
  <c r="D5"/>
  <c r="E6" i="23"/>
  <c r="D5"/>
  <c r="B5"/>
  <c r="E7" i="22"/>
  <c r="D6"/>
  <c r="B6"/>
  <c r="E6" i="21"/>
  <c r="D5"/>
  <c r="B5"/>
  <c r="D6" i="20"/>
  <c r="B6"/>
  <c r="B5" i="19"/>
  <c r="D5"/>
  <c r="D5" i="18"/>
  <c r="B5" i="17"/>
  <c r="D5"/>
  <c r="D6" i="16"/>
  <c r="B6"/>
  <c r="B5" i="15"/>
  <c r="D5"/>
  <c r="D6" i="14"/>
  <c r="B6"/>
  <c r="Q12" i="26" l="1"/>
  <c r="S12" s="1"/>
  <c r="E7" i="25"/>
  <c r="D6"/>
  <c r="B6"/>
  <c r="E7" i="24"/>
  <c r="D6"/>
  <c r="B6"/>
  <c r="B6" i="23"/>
  <c r="E7"/>
  <c r="D6"/>
  <c r="B7" i="22"/>
  <c r="E8"/>
  <c r="D7"/>
  <c r="B6" i="21"/>
  <c r="E7"/>
  <c r="D6"/>
  <c r="B7" i="20"/>
  <c r="D7"/>
  <c r="D6" i="19"/>
  <c r="B6"/>
  <c r="D6" i="18"/>
  <c r="D6" i="17"/>
  <c r="B6"/>
  <c r="B7" i="16"/>
  <c r="D7"/>
  <c r="D6" i="15"/>
  <c r="B6"/>
  <c r="B7" i="14"/>
  <c r="D7"/>
  <c r="Q13" i="26" l="1"/>
  <c r="S13" s="1"/>
  <c r="B7" i="25"/>
  <c r="E8"/>
  <c r="D7"/>
  <c r="B7" i="24"/>
  <c r="E8"/>
  <c r="D7"/>
  <c r="E8" i="23"/>
  <c r="D7"/>
  <c r="B7"/>
  <c r="E9" i="22"/>
  <c r="D8"/>
  <c r="B8"/>
  <c r="E8" i="21"/>
  <c r="D7"/>
  <c r="B7"/>
  <c r="D8" i="20"/>
  <c r="B8"/>
  <c r="B7" i="19"/>
  <c r="D7"/>
  <c r="B7" i="17"/>
  <c r="D7"/>
  <c r="D8" i="16"/>
  <c r="B8"/>
  <c r="B7" i="15"/>
  <c r="D7"/>
  <c r="D8" i="14"/>
  <c r="B8"/>
  <c r="Q14" i="26" l="1"/>
  <c r="S14" s="1"/>
  <c r="E9" i="25"/>
  <c r="D8"/>
  <c r="B8"/>
  <c r="E9" i="24"/>
  <c r="D8"/>
  <c r="B8"/>
  <c r="B8" i="23"/>
  <c r="E9"/>
  <c r="D8"/>
  <c r="B9" i="22"/>
  <c r="E10"/>
  <c r="D9"/>
  <c r="B8" i="21"/>
  <c r="E9"/>
  <c r="D8"/>
  <c r="B9" i="20"/>
  <c r="D9"/>
  <c r="D8" i="19"/>
  <c r="B8"/>
  <c r="D8" i="18"/>
  <c r="D8" i="17"/>
  <c r="B8"/>
  <c r="B9" i="16"/>
  <c r="D9"/>
  <c r="D8" i="15"/>
  <c r="B8"/>
  <c r="B9" i="14"/>
  <c r="D9"/>
  <c r="Q15" i="26" l="1"/>
  <c r="S15" s="1"/>
  <c r="B9" i="25"/>
  <c r="E10"/>
  <c r="D9"/>
  <c r="B9" i="24"/>
  <c r="E10"/>
  <c r="D9"/>
  <c r="E10" i="23"/>
  <c r="D9"/>
  <c r="B9"/>
  <c r="E11" i="22"/>
  <c r="D10"/>
  <c r="B10"/>
  <c r="E10" i="21"/>
  <c r="D9"/>
  <c r="B9"/>
  <c r="D10" i="20"/>
  <c r="B10"/>
  <c r="B9" i="19"/>
  <c r="D9"/>
  <c r="D9" i="18"/>
  <c r="B9" i="17"/>
  <c r="D9"/>
  <c r="D10" i="16"/>
  <c r="B10"/>
  <c r="B9" i="15"/>
  <c r="D9"/>
  <c r="D10" i="14"/>
  <c r="B10"/>
  <c r="E11" i="25" l="1"/>
  <c r="D10"/>
  <c r="B10"/>
  <c r="E11" i="24"/>
  <c r="D10"/>
  <c r="B10"/>
  <c r="B10" i="23"/>
  <c r="E11"/>
  <c r="D10"/>
  <c r="B11" i="22"/>
  <c r="E12"/>
  <c r="D11"/>
  <c r="B10" i="21"/>
  <c r="E11"/>
  <c r="D10"/>
  <c r="B11" i="20"/>
  <c r="D11"/>
  <c r="D10" i="19"/>
  <c r="B10"/>
  <c r="D10" i="18"/>
  <c r="D10" i="17"/>
  <c r="B10"/>
  <c r="B11" i="16"/>
  <c r="D11"/>
  <c r="D10" i="15"/>
  <c r="B10"/>
  <c r="B11" i="14"/>
  <c r="D11"/>
  <c r="B11" i="25" l="1"/>
  <c r="E12"/>
  <c r="D11"/>
  <c r="B11" i="24"/>
  <c r="E12"/>
  <c r="D11"/>
  <c r="E12" i="23"/>
  <c r="D11"/>
  <c r="B11"/>
  <c r="E13" i="22"/>
  <c r="D12"/>
  <c r="B12"/>
  <c r="E12" i="21"/>
  <c r="D11"/>
  <c r="B11"/>
  <c r="D12" i="20"/>
  <c r="B12"/>
  <c r="B11" i="19"/>
  <c r="D11"/>
  <c r="D11" i="18"/>
  <c r="B11" i="17"/>
  <c r="D11"/>
  <c r="D12" i="16"/>
  <c r="B12"/>
  <c r="B11" i="15"/>
  <c r="D11"/>
  <c r="D12" i="14"/>
  <c r="B12"/>
  <c r="E13" i="25" l="1"/>
  <c r="D12"/>
  <c r="B12"/>
  <c r="E13" i="24"/>
  <c r="D12"/>
  <c r="B12"/>
  <c r="B12" i="23"/>
  <c r="E13"/>
  <c r="D12"/>
  <c r="B13" i="22"/>
  <c r="E14"/>
  <c r="D13"/>
  <c r="B12" i="21"/>
  <c r="E13"/>
  <c r="D12"/>
  <c r="B13" i="20"/>
  <c r="D13"/>
  <c r="D12" i="19"/>
  <c r="B12"/>
  <c r="D12" i="17"/>
  <c r="B12"/>
  <c r="B13" i="16"/>
  <c r="D13"/>
  <c r="D12" i="15"/>
  <c r="B12"/>
  <c r="B13" i="14"/>
  <c r="D13"/>
  <c r="B13" i="25" l="1"/>
  <c r="E14"/>
  <c r="D13"/>
  <c r="B13" i="24"/>
  <c r="E14"/>
  <c r="D13"/>
  <c r="E14" i="23"/>
  <c r="D13"/>
  <c r="B13"/>
  <c r="E15" i="22"/>
  <c r="D14"/>
  <c r="B14"/>
  <c r="E14" i="21"/>
  <c r="D13"/>
  <c r="B13"/>
  <c r="D14" i="20"/>
  <c r="B14"/>
  <c r="B13" i="19"/>
  <c r="D13"/>
  <c r="B13" i="17"/>
  <c r="D13"/>
  <c r="D14" i="16"/>
  <c r="B14"/>
  <c r="B13" i="15"/>
  <c r="D13"/>
  <c r="D14" i="14"/>
  <c r="B14"/>
  <c r="E15" i="25" l="1"/>
  <c r="D14"/>
  <c r="B14"/>
  <c r="E15" i="24"/>
  <c r="D14"/>
  <c r="B14"/>
  <c r="B14" i="23"/>
  <c r="E15"/>
  <c r="D14"/>
  <c r="B15" i="22"/>
  <c r="E16"/>
  <c r="D15"/>
  <c r="B14" i="21"/>
  <c r="E15"/>
  <c r="D14"/>
  <c r="B15" i="20"/>
  <c r="D15"/>
  <c r="D14" i="19"/>
  <c r="B14"/>
  <c r="D14" i="17"/>
  <c r="B14"/>
  <c r="B15" i="16"/>
  <c r="D15"/>
  <c r="D14" i="15"/>
  <c r="B14"/>
  <c r="B15" i="14"/>
  <c r="D15"/>
  <c r="B15" i="25" l="1"/>
  <c r="E16"/>
  <c r="D15"/>
  <c r="B15" i="24"/>
  <c r="E16"/>
  <c r="D15"/>
  <c r="E16" i="23"/>
  <c r="D15"/>
  <c r="B15"/>
  <c r="E17" i="22"/>
  <c r="D16"/>
  <c r="B16"/>
  <c r="E16" i="21"/>
  <c r="D15"/>
  <c r="B15"/>
  <c r="D16" i="20"/>
  <c r="B16"/>
  <c r="B15" i="19"/>
  <c r="D15"/>
  <c r="B15" i="17"/>
  <c r="D15"/>
  <c r="D16" i="16"/>
  <c r="B16"/>
  <c r="B15" i="15"/>
  <c r="D15"/>
  <c r="D16" i="14"/>
  <c r="B16"/>
  <c r="E17" i="25" l="1"/>
  <c r="D16"/>
  <c r="B16"/>
  <c r="E17" i="24"/>
  <c r="D16"/>
  <c r="B16"/>
  <c r="B16" i="23"/>
  <c r="E17"/>
  <c r="D16"/>
  <c r="B17" i="22"/>
  <c r="E18"/>
  <c r="D17"/>
  <c r="B16" i="21"/>
  <c r="E17"/>
  <c r="D16"/>
  <c r="B17" i="20"/>
  <c r="D17"/>
  <c r="D16" i="19"/>
  <c r="B16"/>
  <c r="D16" i="17"/>
  <c r="B16"/>
  <c r="B17" i="16"/>
  <c r="D17"/>
  <c r="D16" i="15"/>
  <c r="B16"/>
  <c r="B17" i="14"/>
  <c r="D17"/>
  <c r="B17" i="25" l="1"/>
  <c r="E18"/>
  <c r="D17"/>
  <c r="B17" i="24"/>
  <c r="E18"/>
  <c r="D17"/>
  <c r="E18" i="23"/>
  <c r="D17"/>
  <c r="B17"/>
  <c r="E19" i="22"/>
  <c r="D18"/>
  <c r="B18"/>
  <c r="E18" i="21"/>
  <c r="D17"/>
  <c r="B17"/>
  <c r="D18" i="20"/>
  <c r="B18"/>
  <c r="B17" i="19"/>
  <c r="D17"/>
  <c r="B17" i="17"/>
  <c r="D17"/>
  <c r="D18" i="16"/>
  <c r="B18"/>
  <c r="B17" i="15"/>
  <c r="D17"/>
  <c r="D18" i="14"/>
  <c r="B18"/>
  <c r="E19" i="25" l="1"/>
  <c r="D18"/>
  <c r="B18"/>
  <c r="E19" i="24"/>
  <c r="D18"/>
  <c r="B18"/>
  <c r="B18" i="23"/>
  <c r="E19"/>
  <c r="D18"/>
  <c r="B19" i="22"/>
  <c r="E20"/>
  <c r="D19"/>
  <c r="B18" i="21"/>
  <c r="E19"/>
  <c r="D18"/>
  <c r="B19" i="20"/>
  <c r="D19"/>
  <c r="D18" i="19"/>
  <c r="B18"/>
  <c r="D18" i="17"/>
  <c r="B18"/>
  <c r="B19" i="16"/>
  <c r="D19"/>
  <c r="D18" i="15"/>
  <c r="B18"/>
  <c r="B19" i="14"/>
  <c r="D19"/>
  <c r="B19" i="25" l="1"/>
  <c r="E20"/>
  <c r="D19"/>
  <c r="B19" i="24"/>
  <c r="E20"/>
  <c r="D19"/>
  <c r="E20" i="23"/>
  <c r="D19"/>
  <c r="B19"/>
  <c r="E21" i="22"/>
  <c r="D20"/>
  <c r="B20"/>
  <c r="E20" i="21"/>
  <c r="D19"/>
  <c r="B19"/>
  <c r="D20" i="20"/>
  <c r="B20"/>
  <c r="B19" i="19"/>
  <c r="D19"/>
  <c r="B19" i="17"/>
  <c r="D19"/>
  <c r="D20" i="16"/>
  <c r="B20"/>
  <c r="B19" i="15"/>
  <c r="D19"/>
  <c r="D20" i="14"/>
  <c r="B20"/>
  <c r="E21" i="25" l="1"/>
  <c r="D20"/>
  <c r="B20"/>
  <c r="E21" i="24"/>
  <c r="D20"/>
  <c r="B20"/>
  <c r="B20" i="23"/>
  <c r="E21"/>
  <c r="D20"/>
  <c r="B21" i="22"/>
  <c r="E22"/>
  <c r="D21"/>
  <c r="B20" i="21"/>
  <c r="E21"/>
  <c r="D20"/>
  <c r="B21" i="20"/>
  <c r="D21"/>
  <c r="D20" i="19"/>
  <c r="B20"/>
  <c r="D20" i="17"/>
  <c r="B20"/>
  <c r="B21" i="16"/>
  <c r="D21"/>
  <c r="D20" i="15"/>
  <c r="B20"/>
  <c r="B21" i="14"/>
  <c r="D21"/>
  <c r="B21" i="25" l="1"/>
  <c r="E22"/>
  <c r="D21"/>
  <c r="B21" i="24"/>
  <c r="E22"/>
  <c r="D21"/>
  <c r="E22" i="23"/>
  <c r="D21"/>
  <c r="B21"/>
  <c r="E23" i="22"/>
  <c r="D22"/>
  <c r="B22"/>
  <c r="E22" i="21"/>
  <c r="D21"/>
  <c r="B21"/>
  <c r="D22" i="20"/>
  <c r="B22"/>
  <c r="B21" i="19"/>
  <c r="D21"/>
  <c r="B21" i="17"/>
  <c r="D21"/>
  <c r="D22" i="16"/>
  <c r="B22"/>
  <c r="B21" i="15"/>
  <c r="D21"/>
  <c r="D22" i="14"/>
  <c r="B22"/>
  <c r="E23" i="25" l="1"/>
  <c r="D22"/>
  <c r="B22"/>
  <c r="E23" i="24"/>
  <c r="D22"/>
  <c r="B22"/>
  <c r="B22" i="23"/>
  <c r="E23"/>
  <c r="D22"/>
  <c r="B23" i="22"/>
  <c r="E24"/>
  <c r="D23"/>
  <c r="B22" i="21"/>
  <c r="E23"/>
  <c r="D22"/>
  <c r="B23" i="20"/>
  <c r="D23"/>
  <c r="D22" i="19"/>
  <c r="B22"/>
  <c r="D22" i="17"/>
  <c r="B22"/>
  <c r="B23" i="16"/>
  <c r="D23"/>
  <c r="D22" i="15"/>
  <c r="B22"/>
  <c r="B23" i="14"/>
  <c r="D23"/>
  <c r="B23" i="25" l="1"/>
  <c r="E24"/>
  <c r="D23"/>
  <c r="B23" i="24"/>
  <c r="E24"/>
  <c r="D23"/>
  <c r="E24" i="23"/>
  <c r="D23"/>
  <c r="B23"/>
  <c r="E25" i="22"/>
  <c r="D24"/>
  <c r="B24"/>
  <c r="E24" i="21"/>
  <c r="D23"/>
  <c r="B23"/>
  <c r="D24" i="20"/>
  <c r="B24"/>
  <c r="B23" i="19"/>
  <c r="D23"/>
  <c r="B23" i="17"/>
  <c r="D23"/>
  <c r="D24" i="16"/>
  <c r="B24"/>
  <c r="B23" i="15"/>
  <c r="D24" i="14"/>
  <c r="B24"/>
  <c r="E25" i="25" l="1"/>
  <c r="D24"/>
  <c r="B24"/>
  <c r="E25" i="24"/>
  <c r="D24"/>
  <c r="B24"/>
  <c r="B24" i="23"/>
  <c r="E25"/>
  <c r="D24"/>
  <c r="B25" i="22"/>
  <c r="E26"/>
  <c r="D25"/>
  <c r="B24" i="21"/>
  <c r="E25"/>
  <c r="D24"/>
  <c r="B25" i="20"/>
  <c r="D25"/>
  <c r="D24" i="19"/>
  <c r="B24"/>
  <c r="D24" i="17"/>
  <c r="B24"/>
  <c r="B25" i="16"/>
  <c r="D25"/>
  <c r="D24" i="15"/>
  <c r="B24"/>
  <c r="B25" i="14"/>
  <c r="D25"/>
  <c r="B25" i="25" l="1"/>
  <c r="E26"/>
  <c r="D25"/>
  <c r="B25" i="24"/>
  <c r="E26"/>
  <c r="D25"/>
  <c r="E26" i="23"/>
  <c r="D25"/>
  <c r="B25"/>
  <c r="E27" i="22"/>
  <c r="D26"/>
  <c r="B26"/>
  <c r="E26" i="21"/>
  <c r="D25"/>
  <c r="B25"/>
  <c r="D26" i="20"/>
  <c r="B26"/>
  <c r="B25" i="19"/>
  <c r="D25"/>
  <c r="B25" i="17"/>
  <c r="D25"/>
  <c r="D26" i="16"/>
  <c r="B26"/>
  <c r="B25" i="15"/>
  <c r="D25"/>
  <c r="D26" i="14"/>
  <c r="B26"/>
  <c r="E27" i="25" l="1"/>
  <c r="D26"/>
  <c r="B26"/>
  <c r="E27" i="24"/>
  <c r="D26"/>
  <c r="B26"/>
  <c r="B26" i="23"/>
  <c r="E27"/>
  <c r="D26"/>
  <c r="B27" i="22"/>
  <c r="E28"/>
  <c r="D27"/>
  <c r="B26" i="21"/>
  <c r="E27"/>
  <c r="D26"/>
  <c r="B27" i="20"/>
  <c r="D27"/>
  <c r="D26" i="19"/>
  <c r="B26"/>
  <c r="D26" i="17"/>
  <c r="B26"/>
  <c r="B27" i="16"/>
  <c r="D27"/>
  <c r="B26" i="15"/>
  <c r="B27" i="14"/>
  <c r="D27"/>
  <c r="B27" i="25" l="1"/>
  <c r="E28"/>
  <c r="D27"/>
  <c r="B27" i="24"/>
  <c r="E28"/>
  <c r="D27"/>
  <c r="E28" i="23"/>
  <c r="D27"/>
  <c r="B27"/>
  <c r="E29" i="22"/>
  <c r="D28"/>
  <c r="B28"/>
  <c r="E28" i="21"/>
  <c r="D27"/>
  <c r="B27"/>
  <c r="D28" i="20"/>
  <c r="B28"/>
  <c r="B27" i="19"/>
  <c r="D27"/>
  <c r="B27" i="17"/>
  <c r="D27"/>
  <c r="D28" i="16"/>
  <c r="B28"/>
  <c r="B27" i="15"/>
  <c r="D27"/>
  <c r="D28" i="14"/>
  <c r="B28"/>
  <c r="E29" i="25" l="1"/>
  <c r="D28"/>
  <c r="B28"/>
  <c r="E29" i="24"/>
  <c r="D28"/>
  <c r="B28"/>
  <c r="B28" i="23"/>
  <c r="E29"/>
  <c r="D28"/>
  <c r="B29" i="22"/>
  <c r="E30"/>
  <c r="D29"/>
  <c r="B28" i="21"/>
  <c r="E29"/>
  <c r="D28"/>
  <c r="B29" i="20"/>
  <c r="D29"/>
  <c r="D28" i="19"/>
  <c r="B28"/>
  <c r="D28" i="17"/>
  <c r="B28"/>
  <c r="B29" i="16"/>
  <c r="D29"/>
  <c r="D28" i="15"/>
  <c r="B28"/>
  <c r="B29" i="14"/>
  <c r="D29"/>
  <c r="B29" i="25" l="1"/>
  <c r="E30"/>
  <c r="D29"/>
  <c r="B29" i="24"/>
  <c r="E30"/>
  <c r="D29"/>
  <c r="E30" i="23"/>
  <c r="D29"/>
  <c r="B29"/>
  <c r="E31" i="22"/>
  <c r="D31" s="1"/>
  <c r="D30"/>
  <c r="B30"/>
  <c r="B35" s="1"/>
  <c r="E30" i="21"/>
  <c r="D29"/>
  <c r="B29"/>
  <c r="D31" i="20"/>
  <c r="D30"/>
  <c r="B30"/>
  <c r="B35" s="1"/>
  <c r="B29" i="19"/>
  <c r="D29"/>
  <c r="B29" i="17"/>
  <c r="D29"/>
  <c r="D31" i="16"/>
  <c r="D30"/>
  <c r="B30"/>
  <c r="B34" s="1"/>
  <c r="B29" i="15"/>
  <c r="E32"/>
  <c r="D29"/>
  <c r="D30" i="14"/>
  <c r="B30"/>
  <c r="B35" s="1"/>
  <c r="E31" i="25" l="1"/>
  <c r="D30"/>
  <c r="B30"/>
  <c r="E31" i="24"/>
  <c r="D31" s="1"/>
  <c r="D30"/>
  <c r="B30"/>
  <c r="B35" s="1"/>
  <c r="B30" i="23"/>
  <c r="B34" s="1"/>
  <c r="E31"/>
  <c r="D31" s="1"/>
  <c r="D30"/>
  <c r="B31" i="22"/>
  <c r="E32"/>
  <c r="B30" i="21"/>
  <c r="B34" s="1"/>
  <c r="E31"/>
  <c r="D31" s="1"/>
  <c r="D30"/>
  <c r="B31" i="20"/>
  <c r="D31" i="19"/>
  <c r="D30"/>
  <c r="B30"/>
  <c r="B35" s="1"/>
  <c r="D31" i="17"/>
  <c r="D30"/>
  <c r="B30"/>
  <c r="B35" s="1"/>
  <c r="B31" i="16"/>
  <c r="E34"/>
  <c r="D30" i="15"/>
  <c r="B30"/>
  <c r="B31" i="14"/>
  <c r="D31"/>
  <c r="M2" i="15" l="1" a="1"/>
  <c r="M2" s="1"/>
  <c r="C5" i="26" s="1"/>
  <c r="M1" i="15"/>
  <c r="D5" i="26" s="1"/>
  <c r="B32" i="15"/>
  <c r="I3"/>
  <c r="I4" s="1"/>
  <c r="I5" s="1"/>
  <c r="I8"/>
  <c r="I7" s="1"/>
  <c r="I6" s="1"/>
  <c r="D32"/>
  <c r="B5" i="26" s="1"/>
  <c r="D33" i="15"/>
  <c r="B31" i="25"/>
  <c r="E32"/>
  <c r="D31"/>
  <c r="B31" i="24"/>
  <c r="E32"/>
  <c r="E32" i="23"/>
  <c r="B31"/>
  <c r="E33" i="22"/>
  <c r="D32"/>
  <c r="B32"/>
  <c r="E32" i="21"/>
  <c r="B31"/>
  <c r="E33" i="20"/>
  <c r="D32"/>
  <c r="B32"/>
  <c r="B31" i="19"/>
  <c r="B31" i="17"/>
  <c r="D32" i="16"/>
  <c r="B32"/>
  <c r="D32" i="14"/>
  <c r="E35"/>
  <c r="B32"/>
  <c r="M1" i="16" l="1"/>
  <c r="D7" i="26" s="1"/>
  <c r="M2" i="16" a="1"/>
  <c r="M2" s="1"/>
  <c r="C7" i="26" s="1"/>
  <c r="I5"/>
  <c r="L5"/>
  <c r="J5"/>
  <c r="H5"/>
  <c r="B34" i="18"/>
  <c r="M2" a="1"/>
  <c r="M2" s="1"/>
  <c r="C9" i="26" s="1"/>
  <c r="M1" i="18"/>
  <c r="D9" i="26" s="1"/>
  <c r="I8" i="18"/>
  <c r="I7" s="1"/>
  <c r="I6" s="1"/>
  <c r="I3" i="16"/>
  <c r="I4" s="1"/>
  <c r="I5" s="1"/>
  <c r="I8"/>
  <c r="I7" s="1"/>
  <c r="I6" s="1"/>
  <c r="D34"/>
  <c r="B7" i="26" s="1"/>
  <c r="D35" i="16"/>
  <c r="E33" i="25"/>
  <c r="D32"/>
  <c r="B32"/>
  <c r="E33" i="24"/>
  <c r="D32"/>
  <c r="B32"/>
  <c r="E34" i="23"/>
  <c r="B32"/>
  <c r="D32"/>
  <c r="E35" i="22"/>
  <c r="B33"/>
  <c r="D33"/>
  <c r="E34" i="21"/>
  <c r="B32"/>
  <c r="D32"/>
  <c r="E35" i="20"/>
  <c r="B33"/>
  <c r="D33"/>
  <c r="D32" i="19"/>
  <c r="B32"/>
  <c r="E34" i="18"/>
  <c r="D32" i="17"/>
  <c r="B32"/>
  <c r="B33" i="14"/>
  <c r="D33"/>
  <c r="J7" i="26" l="1"/>
  <c r="I7"/>
  <c r="H7"/>
  <c r="M1" i="14"/>
  <c r="D6" i="26" s="1"/>
  <c r="M2" i="14" a="1"/>
  <c r="M2" s="1"/>
  <c r="C6" i="26" s="1"/>
  <c r="M5"/>
  <c r="M2" i="20" a="1"/>
  <c r="M2" s="1"/>
  <c r="C11" i="26" s="1"/>
  <c r="M1" i="20"/>
  <c r="D11" i="26" s="1"/>
  <c r="I3" i="23"/>
  <c r="I4" s="1"/>
  <c r="I5" s="1"/>
  <c r="I8"/>
  <c r="I7" s="1"/>
  <c r="I6" s="1"/>
  <c r="I3" i="22"/>
  <c r="I4" s="1"/>
  <c r="I5" s="1"/>
  <c r="I8"/>
  <c r="I7" s="1"/>
  <c r="I6" s="1"/>
  <c r="I3" i="21"/>
  <c r="I4" s="1"/>
  <c r="I5" s="1"/>
  <c r="I8"/>
  <c r="I7" s="1"/>
  <c r="I6" s="1"/>
  <c r="I3" i="20"/>
  <c r="I4" s="1"/>
  <c r="I5" s="1"/>
  <c r="I8"/>
  <c r="I7" s="1"/>
  <c r="I6" s="1"/>
  <c r="I8" i="14"/>
  <c r="I3"/>
  <c r="I4" s="1"/>
  <c r="I5" s="1"/>
  <c r="I7"/>
  <c r="I6" s="1"/>
  <c r="D35" i="20"/>
  <c r="B11" i="26" s="1"/>
  <c r="D36" i="20"/>
  <c r="D34" i="21"/>
  <c r="D35"/>
  <c r="D35" i="22"/>
  <c r="D36"/>
  <c r="D34" i="23"/>
  <c r="D35"/>
  <c r="D34" i="18"/>
  <c r="B9" i="26" s="1"/>
  <c r="D36" i="14"/>
  <c r="D35"/>
  <c r="B6" i="26" s="1"/>
  <c r="L6" s="1"/>
  <c r="E35" i="25"/>
  <c r="B33"/>
  <c r="D33"/>
  <c r="E35" i="24"/>
  <c r="B33"/>
  <c r="D33"/>
  <c r="E35" i="19"/>
  <c r="B33"/>
  <c r="D33"/>
  <c r="E35" i="17"/>
  <c r="B33"/>
  <c r="D33"/>
  <c r="M1" l="1"/>
  <c r="D8" i="26" s="1"/>
  <c r="M2" i="17" a="1"/>
  <c r="M2" s="1"/>
  <c r="C8" i="26" s="1"/>
  <c r="J6"/>
  <c r="I6"/>
  <c r="H6"/>
  <c r="L7"/>
  <c r="M6"/>
  <c r="J11"/>
  <c r="I11"/>
  <c r="H11"/>
  <c r="M1" i="19"/>
  <c r="D10" i="26" s="1"/>
  <c r="D17" s="1"/>
  <c r="M2" i="19" a="1"/>
  <c r="M2" s="1"/>
  <c r="C10" i="26" s="1"/>
  <c r="J9"/>
  <c r="I9"/>
  <c r="H9"/>
  <c r="I8" i="24"/>
  <c r="I7" s="1"/>
  <c r="I6" s="1"/>
  <c r="I3"/>
  <c r="I4" s="1"/>
  <c r="I5" s="1"/>
  <c r="I8" i="19"/>
  <c r="I3"/>
  <c r="I8" i="17"/>
  <c r="I3"/>
  <c r="I4" s="1"/>
  <c r="I5" s="1"/>
  <c r="I7"/>
  <c r="I6" s="1"/>
  <c r="I8" i="25"/>
  <c r="I7" s="1"/>
  <c r="I6" s="1"/>
  <c r="I3"/>
  <c r="I4" s="1"/>
  <c r="I5" s="1"/>
  <c r="D35"/>
  <c r="D36"/>
  <c r="D35" i="24"/>
  <c r="D36"/>
  <c r="D35" i="19"/>
  <c r="B10" i="26" s="1"/>
  <c r="D36" i="19"/>
  <c r="D35" i="17"/>
  <c r="B8" i="26" s="1"/>
  <c r="D36" i="17"/>
  <c r="I3" i="18"/>
  <c r="I4" s="1"/>
  <c r="I5" s="1"/>
  <c r="C34"/>
  <c r="F3"/>
  <c r="F4" s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D35" s="1"/>
  <c r="C17" i="26" l="1" a="1"/>
  <c r="C17" s="1"/>
  <c r="J8"/>
  <c r="I8"/>
  <c r="H8"/>
  <c r="L8"/>
  <c r="M7"/>
  <c r="I4" i="19"/>
  <c r="W4" i="26"/>
  <c r="I7" i="19"/>
  <c r="W9" i="26"/>
  <c r="J10"/>
  <c r="I10"/>
  <c r="U4" s="1"/>
  <c r="U5" s="1"/>
  <c r="U6" s="1"/>
  <c r="H10"/>
  <c r="B17"/>
  <c r="B18" s="1"/>
  <c r="M8" l="1"/>
  <c r="L9"/>
  <c r="U9"/>
  <c r="U8" s="1"/>
  <c r="U7" s="1"/>
  <c r="I6" i="19"/>
  <c r="W7" i="26" s="1"/>
  <c r="W8"/>
  <c r="I5" i="19"/>
  <c r="W6" i="26" s="1"/>
  <c r="W5"/>
  <c r="H17"/>
  <c r="I17"/>
  <c r="J17"/>
  <c r="M9" l="1"/>
  <c r="L10"/>
  <c r="M10" l="1"/>
  <c r="L11"/>
  <c r="L12" l="1"/>
  <c r="M11"/>
  <c r="L13" l="1"/>
  <c r="M12"/>
  <c r="L14" l="1"/>
  <c r="M13"/>
  <c r="L15" l="1"/>
  <c r="M15" s="1"/>
  <c r="M14"/>
</calcChain>
</file>

<file path=xl/sharedStrings.xml><?xml version="1.0" encoding="utf-8"?>
<sst xmlns="http://schemas.openxmlformats.org/spreadsheetml/2006/main" count="357" uniqueCount="71">
  <si>
    <t>Jour</t>
  </si>
  <si>
    <t>production attendue</t>
  </si>
  <si>
    <t>cumul attendu</t>
  </si>
  <si>
    <t>moyenne</t>
  </si>
  <si>
    <t>départ</t>
  </si>
  <si>
    <t>index compteur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</si>
  <si>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</si>
  <si>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</si>
  <si>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</si>
  <si>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</si>
  <si>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</si>
  <si>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</si>
  <si>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</si>
  <si>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</si>
  <si>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</si>
  <si>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</si>
  <si>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</si>
  <si>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</si>
  <si>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production compteur</t>
  </si>
  <si>
    <t>total</t>
  </si>
  <si>
    <t>pourcentage à la production attendue</t>
  </si>
  <si>
    <t>estimation PVgis</t>
  </si>
  <si>
    <t>production  compteur</t>
  </si>
  <si>
    <t>cumul mensuel</t>
  </si>
  <si>
    <t>nb jours très bons</t>
  </si>
  <si>
    <t>nb jours bons</t>
  </si>
  <si>
    <t>nb jours médiocres</t>
  </si>
  <si>
    <t>(production supérieure à celle attendue)</t>
  </si>
  <si>
    <t>(production inférieure à celle attendue)</t>
  </si>
  <si>
    <t>(production 25% supérieure à celle attendue)</t>
  </si>
  <si>
    <t>(production 25% inférieure à celle attendue)</t>
  </si>
  <si>
    <t>nb jours mauvais</t>
  </si>
  <si>
    <t>nb jours éxécrables</t>
  </si>
  <si>
    <t>(production 50% inférieure à celle attendue)</t>
  </si>
  <si>
    <t>nb jours excellents</t>
  </si>
  <si>
    <t>(production supérieure de 50% à celle attendue)</t>
  </si>
  <si>
    <t>Estimations</t>
  </si>
  <si>
    <t>ENR</t>
  </si>
  <si>
    <t>PVGIS</t>
  </si>
  <si>
    <t>Calsol</t>
  </si>
  <si>
    <t>production</t>
  </si>
  <si>
    <t>compteur</t>
  </si>
  <si>
    <t>% attendu</t>
  </si>
  <si>
    <t>cumul</t>
  </si>
  <si>
    <t xml:space="preserve">% </t>
  </si>
  <si>
    <t>heures</t>
  </si>
  <si>
    <t>soleil</t>
  </si>
  <si>
    <t>normales</t>
  </si>
  <si>
    <t>1945-2000</t>
  </si>
  <si>
    <t>% à la</t>
  </si>
  <si>
    <t>normale</t>
  </si>
  <si>
    <t>nb mois excellents</t>
  </si>
  <si>
    <t>nb mois très bons</t>
  </si>
  <si>
    <t>nb mois bons</t>
  </si>
  <si>
    <t>nb mois médiocres</t>
  </si>
  <si>
    <t>nb mois mauvais</t>
  </si>
  <si>
    <t>nb mois éxécrables</t>
  </si>
  <si>
    <t>tarif rachat</t>
  </si>
  <si>
    <t>argent en €</t>
  </si>
  <si>
    <t>% attendu en bleu si &gt;= à la colonne N "ensoleillement", en rouge sinon</t>
  </si>
  <si>
    <t>cumul compteur en bleu si supérieur à la prévision installateur, en rouge sinon</t>
  </si>
  <si>
    <t>entrer vos heures de soleil colonnes L et M</t>
  </si>
  <si>
    <t>par rapport aux prévisions PVGIS</t>
  </si>
  <si>
    <t>Cellule C2: nom de l'installateur</t>
  </si>
  <si>
    <t>entrer vos kWh estimés dans les colonnes F, G et H, les autres feuilles sont actualisées automatiquement</t>
  </si>
  <si>
    <t>La colonne B se met à jour automatiquement avec les autres feuilles</t>
  </si>
  <si>
    <t>maximum de production</t>
  </si>
  <si>
    <t>minimum de production</t>
  </si>
  <si>
    <t>extrema du mois</t>
  </si>
  <si>
    <t>mini</t>
  </si>
  <si>
    <t>maxi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</si>
</sst>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rgb="FF0000FF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0099FF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66FFFF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FFFF66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FF9900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FF0000"/>
        </stop>
        <stop position="1">
          <color theme="0"/>
        </stop>
      </gradient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0" fillId="0" borderId="2" xfId="0" applyBorder="1"/>
    <xf numFmtId="0" fontId="0" fillId="0" borderId="3" xfId="0" applyBorder="1"/>
    <xf numFmtId="0" fontId="1" fillId="3" borderId="4" xfId="0" applyFont="1" applyFill="1" applyBorder="1"/>
    <xf numFmtId="0" fontId="1" fillId="3" borderId="0" xfId="0" applyFont="1" applyFill="1" applyBorder="1"/>
    <xf numFmtId="0" fontId="0" fillId="0" borderId="0" xfId="0" applyBorder="1"/>
    <xf numFmtId="0" fontId="0" fillId="0" borderId="5" xfId="0" applyBorder="1"/>
    <xf numFmtId="0" fontId="1" fillId="4" borderId="4" xfId="0" applyFont="1" applyFill="1" applyBorder="1"/>
    <xf numFmtId="0" fontId="1" fillId="4" borderId="0" xfId="0" applyFont="1" applyFill="1" applyBorder="1"/>
    <xf numFmtId="0" fontId="1" fillId="5" borderId="4" xfId="0" applyFont="1" applyFill="1" applyBorder="1"/>
    <xf numFmtId="0" fontId="1" fillId="5" borderId="0" xfId="0" applyFont="1" applyFill="1" applyBorder="1"/>
    <xf numFmtId="0" fontId="1" fillId="6" borderId="4" xfId="0" applyFont="1" applyFill="1" applyBorder="1"/>
    <xf numFmtId="0" fontId="1" fillId="6" borderId="0" xfId="0" applyFont="1" applyFill="1" applyBorder="1"/>
    <xf numFmtId="0" fontId="1" fillId="7" borderId="6" xfId="0" applyFont="1" applyFill="1" applyBorder="1"/>
    <xf numFmtId="0" fontId="1" fillId="7" borderId="7" xfId="0" applyFont="1" applyFill="1" applyBorder="1"/>
    <xf numFmtId="0" fontId="0" fillId="0" borderId="7" xfId="0" applyBorder="1"/>
    <xf numFmtId="0" fontId="0" fillId="0" borderId="8" xfId="0" applyBorder="1"/>
    <xf numFmtId="164" fontId="1" fillId="0" borderId="0" xfId="0" applyNumberFormat="1" applyFont="1"/>
    <xf numFmtId="0" fontId="1" fillId="8" borderId="9" xfId="0" applyFont="1" applyFill="1" applyBorder="1"/>
    <xf numFmtId="0" fontId="1" fillId="8" borderId="10" xfId="0" applyFont="1" applyFill="1" applyBorder="1"/>
    <xf numFmtId="0" fontId="1" fillId="0" borderId="1" xfId="0" applyFont="1" applyBorder="1"/>
    <xf numFmtId="164" fontId="1" fillId="0" borderId="2" xfId="0" applyNumberFormat="1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7" xfId="0" applyNumberFormat="1" applyFont="1" applyBorder="1"/>
    <xf numFmtId="0" fontId="1" fillId="0" borderId="8" xfId="0" applyFont="1" applyBorder="1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5" xfId="0" applyFont="1" applyBorder="1" applyAlignment="1"/>
    <xf numFmtId="0" fontId="0" fillId="0" borderId="5" xfId="0" applyBorder="1" applyAlignment="1"/>
    <xf numFmtId="0" fontId="0" fillId="0" borderId="8" xfId="0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3" xfId="0" applyFont="1" applyFill="1" applyBorder="1"/>
    <xf numFmtId="0" fontId="1" fillId="3" borderId="5" xfId="0" applyFont="1" applyFill="1" applyBorder="1"/>
    <xf numFmtId="0" fontId="1" fillId="4" borderId="5" xfId="0" applyFont="1" applyFill="1" applyBorder="1"/>
    <xf numFmtId="0" fontId="1" fillId="5" borderId="5" xfId="0" applyFont="1" applyFill="1" applyBorder="1"/>
    <xf numFmtId="0" fontId="1" fillId="6" borderId="5" xfId="0" applyFont="1" applyFill="1" applyBorder="1"/>
    <xf numFmtId="0" fontId="1" fillId="7" borderId="8" xfId="0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1">
    <cellStyle name="Normal" xfId="0" builtinId="0"/>
  </cellStyles>
  <dxfs count="218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ill>
        <gradientFill degree="90">
          <stop position="0">
            <color theme="0"/>
          </stop>
          <stop position="0.5">
            <color rgb="FF00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99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66FF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66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99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99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66FF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66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99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99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66FF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66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99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ill>
        <gradientFill degree="90">
          <stop position="0">
            <color theme="0"/>
          </stop>
          <stop position="0.5">
            <color rgb="FF00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99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66FF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66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99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ill>
        <gradientFill degree="90">
          <stop position="0">
            <color theme="0"/>
          </stop>
          <stop position="0.5">
            <color rgb="FF00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99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66FF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66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99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ill>
        <gradientFill degree="90">
          <stop position="0">
            <color theme="0"/>
          </stop>
          <stop position="0.5">
            <color rgb="FF00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99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66FF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66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99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ill>
        <gradientFill degree="90">
          <stop position="0">
            <color theme="0"/>
          </stop>
          <stop position="0.5">
            <color rgb="FF00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99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66FF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66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99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ill>
        <gradientFill degree="90">
          <stop position="0">
            <color theme="0"/>
          </stop>
          <stop position="0.5">
            <color rgb="FF00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99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66FF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66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99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ill>
        <gradientFill degree="90">
          <stop position="0">
            <color theme="0"/>
          </stop>
          <stop position="0.5">
            <color rgb="FF00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99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66FF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66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99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99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66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66FF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99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00FF"/>
          </stop>
          <stop position="1">
            <color theme="0"/>
          </stop>
        </gradientFill>
      </fill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ill>
        <gradientFill degree="90">
          <stop position="0">
            <color theme="0"/>
          </stop>
          <stop position="0.5">
            <color rgb="FF00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99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66FF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66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99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ill>
        <gradientFill degree="90">
          <stop position="0">
            <color theme="0"/>
          </stop>
          <stop position="0.5">
            <color rgb="FF00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99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66FF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66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99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ill>
        <gradientFill degree="90">
          <stop position="0">
            <color theme="0"/>
          </stop>
          <stop position="0.5">
            <color rgb="FF00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99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66FF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66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99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ill>
        <gradientFill degree="90">
          <stop position="0">
            <color theme="0"/>
          </stop>
          <stop position="0.5">
            <color rgb="FF00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99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66FF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66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99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ill>
        <gradientFill degree="90">
          <stop position="0">
            <color theme="0"/>
          </stop>
          <stop position="0.5">
            <color rgb="FF00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99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66FF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66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99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9900"/>
      <color rgb="FFFFFF66"/>
      <color rgb="FF66FFFF"/>
      <color rgb="FF0099FF"/>
      <color rgb="FF0066FF"/>
      <color rgb="FF0000FF"/>
      <color rgb="FF66CCFF"/>
      <color rgb="FF3399FF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42"/>
  <c:chart>
    <c:title>
      <c:tx>
        <c:rich>
          <a:bodyPr/>
          <a:lstStyle/>
          <a:p>
            <a:pPr>
              <a:defRPr/>
            </a:pPr>
            <a:r>
              <a:rPr lang="fr-FR"/>
              <a:t>Production</a:t>
            </a:r>
            <a:r>
              <a:rPr lang="fr-FR" baseline="0"/>
              <a:t> quotidienne</a:t>
            </a:r>
            <a:endParaRPr lang="fr-FR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janvier!$B$1</c:f>
              <c:strCache>
                <c:ptCount val="1"/>
                <c:pt idx="0">
                  <c:v>production compteur</c:v>
                </c:pt>
              </c:strCache>
            </c:strRef>
          </c:tx>
          <c:cat>
            <c:numRef>
              <c:f>janvier!$A$3:$A$33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janvier!$B$3:$B$33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1"/>
          <c:order val="1"/>
          <c:tx>
            <c:strRef>
              <c:f>janvier!$C$1</c:f>
              <c:strCache>
                <c:ptCount val="1"/>
                <c:pt idx="0">
                  <c:v>production attendue</c:v>
                </c:pt>
              </c:strCache>
            </c:strRef>
          </c:tx>
          <c:cat>
            <c:numRef>
              <c:f>janvier!$A$3:$A$33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janvier!$C$3:$C$33</c:f>
              <c:numCache>
                <c:formatCode>0.000</c:formatCode>
                <c:ptCount val="31"/>
                <c:pt idx="0">
                  <c:v>2.4516129032258065</c:v>
                </c:pt>
                <c:pt idx="1">
                  <c:v>2.4516129032258065</c:v>
                </c:pt>
                <c:pt idx="2">
                  <c:v>2.4516129032258065</c:v>
                </c:pt>
                <c:pt idx="3">
                  <c:v>2.4516129032258065</c:v>
                </c:pt>
                <c:pt idx="4">
                  <c:v>2.4516129032258065</c:v>
                </c:pt>
                <c:pt idx="5">
                  <c:v>2.4516129032258065</c:v>
                </c:pt>
                <c:pt idx="6">
                  <c:v>2.4516129032258065</c:v>
                </c:pt>
                <c:pt idx="7">
                  <c:v>2.4516129032258065</c:v>
                </c:pt>
                <c:pt idx="8">
                  <c:v>2.4516129032258065</c:v>
                </c:pt>
                <c:pt idx="9">
                  <c:v>2.4516129032258065</c:v>
                </c:pt>
                <c:pt idx="10">
                  <c:v>2.4516129032258065</c:v>
                </c:pt>
                <c:pt idx="11">
                  <c:v>2.4516129032258065</c:v>
                </c:pt>
                <c:pt idx="12">
                  <c:v>2.4516129032258065</c:v>
                </c:pt>
                <c:pt idx="13">
                  <c:v>2.4516129032258065</c:v>
                </c:pt>
                <c:pt idx="14">
                  <c:v>2.4516129032258065</c:v>
                </c:pt>
                <c:pt idx="15">
                  <c:v>2.4516129032258065</c:v>
                </c:pt>
                <c:pt idx="16">
                  <c:v>2.4516129032258065</c:v>
                </c:pt>
                <c:pt idx="17">
                  <c:v>2.4516129032258065</c:v>
                </c:pt>
                <c:pt idx="18">
                  <c:v>2.4516129032258065</c:v>
                </c:pt>
                <c:pt idx="19">
                  <c:v>2.4516129032258065</c:v>
                </c:pt>
                <c:pt idx="20">
                  <c:v>2.4516129032258065</c:v>
                </c:pt>
                <c:pt idx="21">
                  <c:v>2.4516129032258065</c:v>
                </c:pt>
                <c:pt idx="22">
                  <c:v>2.4516129032258065</c:v>
                </c:pt>
                <c:pt idx="23">
                  <c:v>2.4516129032258065</c:v>
                </c:pt>
                <c:pt idx="24">
                  <c:v>2.4516129032258065</c:v>
                </c:pt>
                <c:pt idx="25">
                  <c:v>2.4516129032258065</c:v>
                </c:pt>
                <c:pt idx="26">
                  <c:v>2.4516129032258065</c:v>
                </c:pt>
                <c:pt idx="27">
                  <c:v>2.4516129032258065</c:v>
                </c:pt>
                <c:pt idx="28">
                  <c:v>2.4516129032258065</c:v>
                </c:pt>
                <c:pt idx="29">
                  <c:v>2.4516129032258065</c:v>
                </c:pt>
                <c:pt idx="30">
                  <c:v>2.4516129032258065</c:v>
                </c:pt>
              </c:numCache>
            </c:numRef>
          </c:val>
        </c:ser>
        <c:gapWidth val="75"/>
        <c:overlap val="-25"/>
        <c:axId val="67274240"/>
        <c:axId val="67275776"/>
      </c:barChart>
      <c:catAx>
        <c:axId val="67274240"/>
        <c:scaling>
          <c:orientation val="minMax"/>
        </c:scaling>
        <c:axPos val="b"/>
        <c:numFmt formatCode="General" sourceLinked="1"/>
        <c:majorTickMark val="none"/>
        <c:tickLblPos val="nextTo"/>
        <c:crossAx val="67275776"/>
        <c:crosses val="autoZero"/>
        <c:auto val="1"/>
        <c:lblAlgn val="ctr"/>
        <c:lblOffset val="100"/>
      </c:catAx>
      <c:valAx>
        <c:axId val="6727577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67274240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42"/>
  <c:chart>
    <c:title>
      <c:tx>
        <c:rich>
          <a:bodyPr/>
          <a:lstStyle/>
          <a:p>
            <a:pPr>
              <a:defRPr/>
            </a:pPr>
            <a:r>
              <a:rPr lang="fr-FR"/>
              <a:t>Production</a:t>
            </a:r>
            <a:r>
              <a:rPr lang="fr-FR" baseline="0"/>
              <a:t> quotidienne</a:t>
            </a:r>
            <a:endParaRPr lang="fr-FR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février!$B$1</c:f>
              <c:strCache>
                <c:ptCount val="1"/>
                <c:pt idx="0">
                  <c:v>production compteur</c:v>
                </c:pt>
              </c:strCache>
            </c:strRef>
          </c:tx>
          <c:cat>
            <c:numRef>
              <c:f>février!$A$3:$A$30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février!$B$3:$B$30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1"/>
          <c:order val="1"/>
          <c:tx>
            <c:strRef>
              <c:f>février!$C$1</c:f>
              <c:strCache>
                <c:ptCount val="1"/>
                <c:pt idx="0">
                  <c:v>production attendue</c:v>
                </c:pt>
              </c:strCache>
            </c:strRef>
          </c:tx>
          <c:cat>
            <c:numRef>
              <c:f>février!$A$3:$A$30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février!$C$3:$C$30</c:f>
              <c:numCache>
                <c:formatCode>0.000</c:formatCode>
                <c:ptCount val="28"/>
                <c:pt idx="0">
                  <c:v>4.6428571428571432</c:v>
                </c:pt>
                <c:pt idx="1">
                  <c:v>4.6428571428571432</c:v>
                </c:pt>
                <c:pt idx="2">
                  <c:v>4.6428571428571432</c:v>
                </c:pt>
                <c:pt idx="3">
                  <c:v>4.6428571428571432</c:v>
                </c:pt>
                <c:pt idx="4">
                  <c:v>4.6428571428571432</c:v>
                </c:pt>
                <c:pt idx="5">
                  <c:v>4.6428571428571432</c:v>
                </c:pt>
                <c:pt idx="6">
                  <c:v>4.6428571428571432</c:v>
                </c:pt>
                <c:pt idx="7">
                  <c:v>4.6428571428571432</c:v>
                </c:pt>
                <c:pt idx="8">
                  <c:v>4.6428571428571432</c:v>
                </c:pt>
                <c:pt idx="9">
                  <c:v>4.6428571428571432</c:v>
                </c:pt>
                <c:pt idx="10">
                  <c:v>4.6428571428571432</c:v>
                </c:pt>
                <c:pt idx="11">
                  <c:v>4.6428571428571432</c:v>
                </c:pt>
                <c:pt idx="12">
                  <c:v>4.6428571428571432</c:v>
                </c:pt>
                <c:pt idx="13">
                  <c:v>4.6428571428571432</c:v>
                </c:pt>
                <c:pt idx="14">
                  <c:v>4.6428571428571432</c:v>
                </c:pt>
                <c:pt idx="15">
                  <c:v>4.6428571428571432</c:v>
                </c:pt>
                <c:pt idx="16">
                  <c:v>4.6428571428571432</c:v>
                </c:pt>
                <c:pt idx="17">
                  <c:v>4.6428571428571432</c:v>
                </c:pt>
                <c:pt idx="18">
                  <c:v>4.6428571428571432</c:v>
                </c:pt>
                <c:pt idx="19">
                  <c:v>4.6428571428571432</c:v>
                </c:pt>
                <c:pt idx="20">
                  <c:v>4.6428571428571432</c:v>
                </c:pt>
                <c:pt idx="21">
                  <c:v>4.6428571428571432</c:v>
                </c:pt>
                <c:pt idx="22">
                  <c:v>4.6428571428571432</c:v>
                </c:pt>
                <c:pt idx="23">
                  <c:v>4.6428571428571432</c:v>
                </c:pt>
                <c:pt idx="24">
                  <c:v>4.6428571428571432</c:v>
                </c:pt>
                <c:pt idx="25">
                  <c:v>4.6428571428571432</c:v>
                </c:pt>
                <c:pt idx="26">
                  <c:v>4.6428571428571432</c:v>
                </c:pt>
                <c:pt idx="27">
                  <c:v>4.6428571428571432</c:v>
                </c:pt>
              </c:numCache>
            </c:numRef>
          </c:val>
        </c:ser>
        <c:gapWidth val="75"/>
        <c:overlap val="-25"/>
        <c:axId val="67199360"/>
        <c:axId val="67200896"/>
      </c:barChart>
      <c:catAx>
        <c:axId val="67199360"/>
        <c:scaling>
          <c:orientation val="minMax"/>
        </c:scaling>
        <c:axPos val="b"/>
        <c:numFmt formatCode="General" sourceLinked="1"/>
        <c:majorTickMark val="none"/>
        <c:tickLblPos val="nextTo"/>
        <c:crossAx val="67200896"/>
        <c:crosses val="autoZero"/>
        <c:auto val="1"/>
        <c:lblAlgn val="ctr"/>
        <c:lblOffset val="100"/>
      </c:catAx>
      <c:valAx>
        <c:axId val="67200896"/>
        <c:scaling>
          <c:orientation val="minMax"/>
        </c:scaling>
        <c:axPos val="l"/>
        <c:majorGridlines/>
        <c:minorGridlines/>
        <c:numFmt formatCode="General" sourceLinked="1"/>
        <c:majorTickMark val="none"/>
        <c:tickLblPos val="nextTo"/>
        <c:spPr>
          <a:ln w="9525">
            <a:noFill/>
          </a:ln>
        </c:spPr>
        <c:crossAx val="67199360"/>
        <c:crosses val="autoZero"/>
        <c:crossBetween val="between"/>
        <c:majorUnit val="1"/>
      </c:valAx>
    </c:plotArea>
    <c:legend>
      <c:legendPos val="b"/>
      <c:layout/>
    </c:legend>
    <c:plotVisOnly val="1"/>
  </c:chart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42"/>
  <c:chart>
    <c:title>
      <c:tx>
        <c:rich>
          <a:bodyPr/>
          <a:lstStyle/>
          <a:p>
            <a:pPr>
              <a:defRPr/>
            </a:pPr>
            <a:r>
              <a:rPr lang="fr-FR"/>
              <a:t>Production</a:t>
            </a:r>
            <a:r>
              <a:rPr lang="fr-FR" baseline="0"/>
              <a:t> quotidienne</a:t>
            </a:r>
            <a:endParaRPr lang="fr-FR"/>
          </a:p>
        </c:rich>
      </c:tx>
      <c:layout/>
    </c:title>
    <c:plotArea>
      <c:layout>
        <c:manualLayout>
          <c:layoutTarget val="inner"/>
          <c:xMode val="edge"/>
          <c:yMode val="edge"/>
          <c:x val="3.1316166560261045E-2"/>
          <c:y val="9.2135745034897548E-2"/>
          <c:w val="0.95735822211413846"/>
          <c:h val="0.79380906256199091"/>
        </c:manualLayout>
      </c:layout>
      <c:barChart>
        <c:barDir val="col"/>
        <c:grouping val="clustered"/>
        <c:ser>
          <c:idx val="0"/>
          <c:order val="0"/>
          <c:tx>
            <c:strRef>
              <c:f>mars!$B$1</c:f>
              <c:strCache>
                <c:ptCount val="1"/>
                <c:pt idx="0">
                  <c:v>production compteur</c:v>
                </c:pt>
              </c:strCache>
            </c:strRef>
          </c:tx>
          <c:cat>
            <c:numRef>
              <c:f>mars!$A$3:$A$33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mars!$B$3:$B$33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1"/>
          <c:order val="1"/>
          <c:tx>
            <c:strRef>
              <c:f>mars!$C$1</c:f>
              <c:strCache>
                <c:ptCount val="1"/>
                <c:pt idx="0">
                  <c:v>production attendue</c:v>
                </c:pt>
              </c:strCache>
            </c:strRef>
          </c:tx>
          <c:cat>
            <c:numRef>
              <c:f>mars!$A$3:$A$33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mars!$C$3:$C$33</c:f>
              <c:numCache>
                <c:formatCode>0.000</c:formatCode>
                <c:ptCount val="31"/>
                <c:pt idx="0">
                  <c:v>5.935483870967742</c:v>
                </c:pt>
                <c:pt idx="1">
                  <c:v>5.935483870967742</c:v>
                </c:pt>
                <c:pt idx="2">
                  <c:v>5.935483870967742</c:v>
                </c:pt>
                <c:pt idx="3">
                  <c:v>5.935483870967742</c:v>
                </c:pt>
                <c:pt idx="4">
                  <c:v>5.935483870967742</c:v>
                </c:pt>
                <c:pt idx="5">
                  <c:v>5.935483870967742</c:v>
                </c:pt>
                <c:pt idx="6">
                  <c:v>5.935483870967742</c:v>
                </c:pt>
                <c:pt idx="7">
                  <c:v>5.935483870967742</c:v>
                </c:pt>
                <c:pt idx="8">
                  <c:v>5.935483870967742</c:v>
                </c:pt>
                <c:pt idx="9">
                  <c:v>5.935483870967742</c:v>
                </c:pt>
                <c:pt idx="10">
                  <c:v>5.935483870967742</c:v>
                </c:pt>
                <c:pt idx="11">
                  <c:v>5.935483870967742</c:v>
                </c:pt>
                <c:pt idx="12">
                  <c:v>5.935483870967742</c:v>
                </c:pt>
                <c:pt idx="13">
                  <c:v>5.935483870967742</c:v>
                </c:pt>
                <c:pt idx="14">
                  <c:v>5.935483870967742</c:v>
                </c:pt>
                <c:pt idx="15">
                  <c:v>5.935483870967742</c:v>
                </c:pt>
                <c:pt idx="16">
                  <c:v>5.935483870967742</c:v>
                </c:pt>
                <c:pt idx="17">
                  <c:v>5.935483870967742</c:v>
                </c:pt>
                <c:pt idx="18">
                  <c:v>5.935483870967742</c:v>
                </c:pt>
                <c:pt idx="19">
                  <c:v>5.935483870967742</c:v>
                </c:pt>
                <c:pt idx="20">
                  <c:v>5.935483870967742</c:v>
                </c:pt>
                <c:pt idx="21">
                  <c:v>5.935483870967742</c:v>
                </c:pt>
                <c:pt idx="22">
                  <c:v>5.935483870967742</c:v>
                </c:pt>
                <c:pt idx="23">
                  <c:v>5.935483870967742</c:v>
                </c:pt>
                <c:pt idx="24">
                  <c:v>5.935483870967742</c:v>
                </c:pt>
                <c:pt idx="25">
                  <c:v>5.935483870967742</c:v>
                </c:pt>
                <c:pt idx="26">
                  <c:v>5.935483870967742</c:v>
                </c:pt>
                <c:pt idx="27">
                  <c:v>5.935483870967742</c:v>
                </c:pt>
                <c:pt idx="28">
                  <c:v>5.935483870967742</c:v>
                </c:pt>
                <c:pt idx="29">
                  <c:v>5.935483870967742</c:v>
                </c:pt>
                <c:pt idx="30">
                  <c:v>5.935483870967742</c:v>
                </c:pt>
              </c:numCache>
            </c:numRef>
          </c:val>
        </c:ser>
        <c:gapWidth val="75"/>
        <c:overlap val="-25"/>
        <c:axId val="68586112"/>
        <c:axId val="68682112"/>
      </c:barChart>
      <c:catAx>
        <c:axId val="68586112"/>
        <c:scaling>
          <c:orientation val="minMax"/>
        </c:scaling>
        <c:axPos val="b"/>
        <c:numFmt formatCode="General" sourceLinked="1"/>
        <c:majorTickMark val="none"/>
        <c:tickLblPos val="nextTo"/>
        <c:crossAx val="68682112"/>
        <c:crosses val="autoZero"/>
        <c:auto val="1"/>
        <c:lblAlgn val="ctr"/>
        <c:lblOffset val="100"/>
      </c:catAx>
      <c:valAx>
        <c:axId val="6868211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68586112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42"/>
  <c:chart>
    <c:title>
      <c:tx>
        <c:rich>
          <a:bodyPr/>
          <a:lstStyle/>
          <a:p>
            <a:pPr>
              <a:defRPr/>
            </a:pPr>
            <a:r>
              <a:rPr lang="fr-FR"/>
              <a:t>Production</a:t>
            </a:r>
            <a:r>
              <a:rPr lang="fr-FR" baseline="0"/>
              <a:t> quotidienne</a:t>
            </a:r>
            <a:endParaRPr lang="fr-FR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avril!$B$1</c:f>
              <c:strCache>
                <c:ptCount val="1"/>
                <c:pt idx="0">
                  <c:v>production compteur</c:v>
                </c:pt>
              </c:strCache>
            </c:strRef>
          </c:tx>
          <c:cat>
            <c:numRef>
              <c:f>avril!$A$3:$A$32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avril!$B$3:$B$32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strRef>
              <c:f>avril!$C$1</c:f>
              <c:strCache>
                <c:ptCount val="1"/>
                <c:pt idx="0">
                  <c:v>production attendue</c:v>
                </c:pt>
              </c:strCache>
            </c:strRef>
          </c:tx>
          <c:cat>
            <c:numRef>
              <c:f>avril!$A$3:$A$32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avril!$C$3:$C$32</c:f>
              <c:numCache>
                <c:formatCode>0.000</c:formatCode>
                <c:ptCount val="30"/>
                <c:pt idx="0">
                  <c:v>8.1999999999999993</c:v>
                </c:pt>
                <c:pt idx="1">
                  <c:v>8.1999999999999993</c:v>
                </c:pt>
                <c:pt idx="2">
                  <c:v>8.1999999999999993</c:v>
                </c:pt>
                <c:pt idx="3">
                  <c:v>8.1999999999999993</c:v>
                </c:pt>
                <c:pt idx="4">
                  <c:v>8.1999999999999993</c:v>
                </c:pt>
                <c:pt idx="5">
                  <c:v>8.1999999999999993</c:v>
                </c:pt>
                <c:pt idx="6">
                  <c:v>8.1999999999999993</c:v>
                </c:pt>
                <c:pt idx="7">
                  <c:v>8.1999999999999993</c:v>
                </c:pt>
                <c:pt idx="8">
                  <c:v>8.1999999999999993</c:v>
                </c:pt>
                <c:pt idx="9">
                  <c:v>8.1999999999999993</c:v>
                </c:pt>
                <c:pt idx="10">
                  <c:v>8.1999999999999993</c:v>
                </c:pt>
                <c:pt idx="11">
                  <c:v>8.1999999999999993</c:v>
                </c:pt>
                <c:pt idx="12">
                  <c:v>8.1999999999999993</c:v>
                </c:pt>
                <c:pt idx="13">
                  <c:v>8.1999999999999993</c:v>
                </c:pt>
                <c:pt idx="14">
                  <c:v>8.1999999999999993</c:v>
                </c:pt>
                <c:pt idx="15">
                  <c:v>8.1999999999999993</c:v>
                </c:pt>
                <c:pt idx="16">
                  <c:v>8.1999999999999993</c:v>
                </c:pt>
                <c:pt idx="17">
                  <c:v>8.1999999999999993</c:v>
                </c:pt>
                <c:pt idx="18">
                  <c:v>8.1999999999999993</c:v>
                </c:pt>
                <c:pt idx="19">
                  <c:v>8.1999999999999993</c:v>
                </c:pt>
                <c:pt idx="20">
                  <c:v>8.1999999999999993</c:v>
                </c:pt>
                <c:pt idx="21">
                  <c:v>8.1999999999999993</c:v>
                </c:pt>
                <c:pt idx="22">
                  <c:v>8.1999999999999993</c:v>
                </c:pt>
                <c:pt idx="23">
                  <c:v>8.1999999999999993</c:v>
                </c:pt>
                <c:pt idx="24">
                  <c:v>8.1999999999999993</c:v>
                </c:pt>
                <c:pt idx="25">
                  <c:v>8.1999999999999993</c:v>
                </c:pt>
                <c:pt idx="26">
                  <c:v>8.1999999999999993</c:v>
                </c:pt>
                <c:pt idx="27">
                  <c:v>8.1999999999999993</c:v>
                </c:pt>
                <c:pt idx="28">
                  <c:v>8.1999999999999993</c:v>
                </c:pt>
                <c:pt idx="29">
                  <c:v>8.1999999999999993</c:v>
                </c:pt>
              </c:numCache>
            </c:numRef>
          </c:val>
        </c:ser>
        <c:gapWidth val="75"/>
        <c:overlap val="-25"/>
        <c:axId val="68736128"/>
        <c:axId val="68737664"/>
      </c:barChart>
      <c:catAx>
        <c:axId val="68736128"/>
        <c:scaling>
          <c:orientation val="minMax"/>
        </c:scaling>
        <c:axPos val="b"/>
        <c:numFmt formatCode="General" sourceLinked="1"/>
        <c:majorTickMark val="none"/>
        <c:tickLblPos val="nextTo"/>
        <c:crossAx val="68737664"/>
        <c:crosses val="autoZero"/>
        <c:auto val="1"/>
        <c:lblAlgn val="ctr"/>
        <c:lblOffset val="100"/>
      </c:catAx>
      <c:valAx>
        <c:axId val="6873766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6873612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42"/>
  <c:chart>
    <c:title>
      <c:tx>
        <c:rich>
          <a:bodyPr/>
          <a:lstStyle/>
          <a:p>
            <a:pPr>
              <a:defRPr/>
            </a:pPr>
            <a:r>
              <a:rPr lang="fr-FR"/>
              <a:t>Production</a:t>
            </a:r>
            <a:r>
              <a:rPr lang="fr-FR" baseline="0"/>
              <a:t> quotidienne</a:t>
            </a:r>
            <a:endParaRPr lang="fr-FR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mai!$B$1</c:f>
              <c:strCache>
                <c:ptCount val="1"/>
                <c:pt idx="0">
                  <c:v>production compteur</c:v>
                </c:pt>
              </c:strCache>
            </c:strRef>
          </c:tx>
          <c:cat>
            <c:numRef>
              <c:f>mai!$A$3:$A$33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mai!$B$3:$B$33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1"/>
          <c:order val="1"/>
          <c:tx>
            <c:strRef>
              <c:f>mai!$C$1</c:f>
              <c:strCache>
                <c:ptCount val="1"/>
                <c:pt idx="0">
                  <c:v>production attendue</c:v>
                </c:pt>
              </c:strCache>
            </c:strRef>
          </c:tx>
          <c:cat>
            <c:numRef>
              <c:f>mai!$A$3:$A$33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mai!$C$3:$C$33</c:f>
              <c:numCache>
                <c:formatCode>0.000</c:formatCode>
                <c:ptCount val="31"/>
                <c:pt idx="0">
                  <c:v>8.9032258064516121</c:v>
                </c:pt>
                <c:pt idx="1">
                  <c:v>8.9032258064516121</c:v>
                </c:pt>
                <c:pt idx="2">
                  <c:v>8.9032258064516121</c:v>
                </c:pt>
                <c:pt idx="3">
                  <c:v>8.9032258064516121</c:v>
                </c:pt>
                <c:pt idx="4">
                  <c:v>8.9032258064516121</c:v>
                </c:pt>
                <c:pt idx="5">
                  <c:v>8.9032258064516121</c:v>
                </c:pt>
                <c:pt idx="6">
                  <c:v>8.9032258064516121</c:v>
                </c:pt>
                <c:pt idx="7">
                  <c:v>8.9032258064516121</c:v>
                </c:pt>
                <c:pt idx="8">
                  <c:v>8.9032258064516121</c:v>
                </c:pt>
                <c:pt idx="9">
                  <c:v>8.9032258064516121</c:v>
                </c:pt>
                <c:pt idx="10">
                  <c:v>8.9032258064516121</c:v>
                </c:pt>
                <c:pt idx="11">
                  <c:v>8.9032258064516121</c:v>
                </c:pt>
                <c:pt idx="12">
                  <c:v>8.9032258064516121</c:v>
                </c:pt>
                <c:pt idx="13">
                  <c:v>8.9032258064516121</c:v>
                </c:pt>
                <c:pt idx="14">
                  <c:v>8.9032258064516121</c:v>
                </c:pt>
                <c:pt idx="15">
                  <c:v>8.9032258064516121</c:v>
                </c:pt>
                <c:pt idx="16">
                  <c:v>8.9032258064516121</c:v>
                </c:pt>
                <c:pt idx="17">
                  <c:v>8.9032258064516121</c:v>
                </c:pt>
                <c:pt idx="18">
                  <c:v>8.9032258064516121</c:v>
                </c:pt>
                <c:pt idx="19">
                  <c:v>8.9032258064516121</c:v>
                </c:pt>
                <c:pt idx="20">
                  <c:v>8.9032258064516121</c:v>
                </c:pt>
                <c:pt idx="21">
                  <c:v>8.9032258064516121</c:v>
                </c:pt>
                <c:pt idx="22">
                  <c:v>8.9032258064516121</c:v>
                </c:pt>
                <c:pt idx="23">
                  <c:v>8.9032258064516121</c:v>
                </c:pt>
                <c:pt idx="24">
                  <c:v>8.9032258064516121</c:v>
                </c:pt>
                <c:pt idx="25">
                  <c:v>8.9032258064516121</c:v>
                </c:pt>
                <c:pt idx="26">
                  <c:v>8.9032258064516121</c:v>
                </c:pt>
                <c:pt idx="27">
                  <c:v>8.9032258064516121</c:v>
                </c:pt>
                <c:pt idx="28">
                  <c:v>8.9032258064516121</c:v>
                </c:pt>
                <c:pt idx="29">
                  <c:v>8.9032258064516121</c:v>
                </c:pt>
                <c:pt idx="30">
                  <c:v>8.9032258064516121</c:v>
                </c:pt>
              </c:numCache>
            </c:numRef>
          </c:val>
        </c:ser>
        <c:gapWidth val="75"/>
        <c:overlap val="-25"/>
        <c:axId val="68824064"/>
        <c:axId val="68834048"/>
      </c:barChart>
      <c:catAx>
        <c:axId val="68824064"/>
        <c:scaling>
          <c:orientation val="minMax"/>
        </c:scaling>
        <c:axPos val="b"/>
        <c:numFmt formatCode="General" sourceLinked="1"/>
        <c:majorTickMark val="none"/>
        <c:tickLblPos val="nextTo"/>
        <c:crossAx val="68834048"/>
        <c:crosses val="autoZero"/>
        <c:auto val="1"/>
        <c:lblAlgn val="ctr"/>
        <c:lblOffset val="100"/>
      </c:catAx>
      <c:valAx>
        <c:axId val="6883404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68824064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42"/>
  <c:chart>
    <c:title>
      <c:tx>
        <c:rich>
          <a:bodyPr/>
          <a:lstStyle/>
          <a:p>
            <a:pPr>
              <a:defRPr/>
            </a:pPr>
            <a:r>
              <a:rPr lang="fr-FR"/>
              <a:t>Production</a:t>
            </a:r>
            <a:r>
              <a:rPr lang="fr-FR" baseline="0"/>
              <a:t> quotidienne</a:t>
            </a:r>
            <a:endParaRPr lang="fr-FR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juin!$B$1</c:f>
              <c:strCache>
                <c:ptCount val="1"/>
                <c:pt idx="0">
                  <c:v>production  compteur</c:v>
                </c:pt>
              </c:strCache>
            </c:strRef>
          </c:tx>
          <c:cat>
            <c:numRef>
              <c:f>juin!$A$3:$A$32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juin!$B$3:$B$32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strRef>
              <c:f>juin!$C$1</c:f>
              <c:strCache>
                <c:ptCount val="1"/>
                <c:pt idx="0">
                  <c:v>production attendue</c:v>
                </c:pt>
              </c:strCache>
            </c:strRef>
          </c:tx>
          <c:cat>
            <c:numRef>
              <c:f>juin!$A$3:$A$32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juin!$C$3:$C$32</c:f>
              <c:numCache>
                <c:formatCode>0.000</c:formatCode>
                <c:ptCount val="30"/>
                <c:pt idx="0">
                  <c:v>8.9666666666666668</c:v>
                </c:pt>
                <c:pt idx="1">
                  <c:v>8.9666666666666668</c:v>
                </c:pt>
                <c:pt idx="2">
                  <c:v>8.9666666666666668</c:v>
                </c:pt>
                <c:pt idx="3">
                  <c:v>8.9666666666666668</c:v>
                </c:pt>
                <c:pt idx="4">
                  <c:v>8.9666666666666668</c:v>
                </c:pt>
                <c:pt idx="5">
                  <c:v>8.9666666666666668</c:v>
                </c:pt>
                <c:pt idx="6">
                  <c:v>8.9666666666666668</c:v>
                </c:pt>
                <c:pt idx="7">
                  <c:v>8.9666666666666668</c:v>
                </c:pt>
                <c:pt idx="8">
                  <c:v>8.9666666666666668</c:v>
                </c:pt>
                <c:pt idx="9">
                  <c:v>8.9666666666666668</c:v>
                </c:pt>
                <c:pt idx="10">
                  <c:v>8.9666666666666668</c:v>
                </c:pt>
                <c:pt idx="11">
                  <c:v>8.9666666666666668</c:v>
                </c:pt>
                <c:pt idx="12">
                  <c:v>8.9666666666666668</c:v>
                </c:pt>
                <c:pt idx="13">
                  <c:v>8.9666666666666668</c:v>
                </c:pt>
                <c:pt idx="14">
                  <c:v>8.9666666666666668</c:v>
                </c:pt>
                <c:pt idx="15">
                  <c:v>8.9666666666666668</c:v>
                </c:pt>
                <c:pt idx="16">
                  <c:v>8.9666666666666668</c:v>
                </c:pt>
                <c:pt idx="17">
                  <c:v>8.9666666666666668</c:v>
                </c:pt>
                <c:pt idx="18">
                  <c:v>8.9666666666666668</c:v>
                </c:pt>
                <c:pt idx="19">
                  <c:v>8.9666666666666668</c:v>
                </c:pt>
                <c:pt idx="20">
                  <c:v>8.9666666666666668</c:v>
                </c:pt>
                <c:pt idx="21">
                  <c:v>8.9666666666666668</c:v>
                </c:pt>
                <c:pt idx="22">
                  <c:v>8.9666666666666668</c:v>
                </c:pt>
                <c:pt idx="23">
                  <c:v>8.9666666666666668</c:v>
                </c:pt>
                <c:pt idx="24">
                  <c:v>8.9666666666666668</c:v>
                </c:pt>
                <c:pt idx="25">
                  <c:v>8.9666666666666668</c:v>
                </c:pt>
                <c:pt idx="26">
                  <c:v>8.9666666666666668</c:v>
                </c:pt>
                <c:pt idx="27">
                  <c:v>8.9666666666666668</c:v>
                </c:pt>
                <c:pt idx="28">
                  <c:v>8.9666666666666668</c:v>
                </c:pt>
                <c:pt idx="29">
                  <c:v>8.9666666666666668</c:v>
                </c:pt>
              </c:numCache>
            </c:numRef>
          </c:val>
        </c:ser>
        <c:gapWidth val="75"/>
        <c:overlap val="-25"/>
        <c:axId val="69039616"/>
        <c:axId val="69041152"/>
      </c:barChart>
      <c:catAx>
        <c:axId val="69039616"/>
        <c:scaling>
          <c:orientation val="minMax"/>
        </c:scaling>
        <c:axPos val="b"/>
        <c:numFmt formatCode="General" sourceLinked="1"/>
        <c:majorTickMark val="none"/>
        <c:tickLblPos val="nextTo"/>
        <c:crossAx val="69041152"/>
        <c:crosses val="autoZero"/>
        <c:auto val="1"/>
        <c:lblAlgn val="ctr"/>
        <c:lblOffset val="100"/>
      </c:catAx>
      <c:valAx>
        <c:axId val="6904115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69039616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42"/>
  <c:chart>
    <c:title>
      <c:tx>
        <c:rich>
          <a:bodyPr/>
          <a:lstStyle/>
          <a:p>
            <a:pPr>
              <a:defRPr/>
            </a:pPr>
            <a:r>
              <a:rPr lang="fr-FR"/>
              <a:t>Production</a:t>
            </a:r>
            <a:r>
              <a:rPr lang="fr-FR" baseline="0"/>
              <a:t> quotidienne</a:t>
            </a:r>
            <a:endParaRPr lang="fr-FR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juillet!$B$1</c:f>
              <c:strCache>
                <c:ptCount val="1"/>
                <c:pt idx="0">
                  <c:v>production compteur</c:v>
                </c:pt>
              </c:strCache>
            </c:strRef>
          </c:tx>
          <c:cat>
            <c:numRef>
              <c:f>juillet!$A$3:$A$33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juillet!$B$3:$B$33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1"/>
          <c:order val="1"/>
          <c:tx>
            <c:strRef>
              <c:f>juillet!$C$1</c:f>
              <c:strCache>
                <c:ptCount val="1"/>
                <c:pt idx="0">
                  <c:v>production attendue</c:v>
                </c:pt>
              </c:strCache>
            </c:strRef>
          </c:tx>
          <c:cat>
            <c:numRef>
              <c:f>juillet!$A$3:$A$33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juillet!$C$3:$C$33</c:f>
              <c:numCache>
                <c:formatCode>0.000</c:formatCode>
                <c:ptCount val="31"/>
                <c:pt idx="0">
                  <c:v>9.4516129032258061</c:v>
                </c:pt>
                <c:pt idx="1">
                  <c:v>9.4516129032258061</c:v>
                </c:pt>
                <c:pt idx="2">
                  <c:v>9.4516129032258061</c:v>
                </c:pt>
                <c:pt idx="3">
                  <c:v>9.4516129032258061</c:v>
                </c:pt>
                <c:pt idx="4">
                  <c:v>9.4516129032258061</c:v>
                </c:pt>
                <c:pt idx="5">
                  <c:v>9.4516129032258061</c:v>
                </c:pt>
                <c:pt idx="6">
                  <c:v>9.4516129032258061</c:v>
                </c:pt>
                <c:pt idx="7">
                  <c:v>9.4516129032258061</c:v>
                </c:pt>
                <c:pt idx="8">
                  <c:v>9.4516129032258061</c:v>
                </c:pt>
                <c:pt idx="9">
                  <c:v>9.4516129032258061</c:v>
                </c:pt>
                <c:pt idx="10">
                  <c:v>9.4516129032258061</c:v>
                </c:pt>
                <c:pt idx="11">
                  <c:v>9.4516129032258061</c:v>
                </c:pt>
                <c:pt idx="12">
                  <c:v>9.4516129032258061</c:v>
                </c:pt>
                <c:pt idx="13">
                  <c:v>9.4516129032258061</c:v>
                </c:pt>
                <c:pt idx="14">
                  <c:v>9.4516129032258061</c:v>
                </c:pt>
                <c:pt idx="15">
                  <c:v>9.4516129032258061</c:v>
                </c:pt>
                <c:pt idx="16">
                  <c:v>9.4516129032258061</c:v>
                </c:pt>
                <c:pt idx="17">
                  <c:v>9.4516129032258061</c:v>
                </c:pt>
                <c:pt idx="18">
                  <c:v>9.4516129032258061</c:v>
                </c:pt>
                <c:pt idx="19">
                  <c:v>9.4516129032258061</c:v>
                </c:pt>
                <c:pt idx="20">
                  <c:v>9.4516129032258061</c:v>
                </c:pt>
                <c:pt idx="21">
                  <c:v>9.4516129032258061</c:v>
                </c:pt>
                <c:pt idx="22">
                  <c:v>9.4516129032258061</c:v>
                </c:pt>
                <c:pt idx="23">
                  <c:v>9.4516129032258061</c:v>
                </c:pt>
                <c:pt idx="24">
                  <c:v>9.4516129032258061</c:v>
                </c:pt>
                <c:pt idx="25">
                  <c:v>9.4516129032258061</c:v>
                </c:pt>
                <c:pt idx="26">
                  <c:v>9.4516129032258061</c:v>
                </c:pt>
                <c:pt idx="27">
                  <c:v>9.4516129032258061</c:v>
                </c:pt>
                <c:pt idx="28">
                  <c:v>9.4516129032258061</c:v>
                </c:pt>
                <c:pt idx="29">
                  <c:v>9.4516129032258061</c:v>
                </c:pt>
                <c:pt idx="30">
                  <c:v>9.4516129032258061</c:v>
                </c:pt>
              </c:numCache>
            </c:numRef>
          </c:val>
        </c:ser>
        <c:gapWidth val="75"/>
        <c:overlap val="-25"/>
        <c:axId val="69136384"/>
        <c:axId val="69137920"/>
      </c:barChart>
      <c:catAx>
        <c:axId val="69136384"/>
        <c:scaling>
          <c:orientation val="minMax"/>
        </c:scaling>
        <c:axPos val="b"/>
        <c:numFmt formatCode="General" sourceLinked="1"/>
        <c:majorTickMark val="none"/>
        <c:tickLblPos val="nextTo"/>
        <c:crossAx val="69137920"/>
        <c:crosses val="autoZero"/>
        <c:auto val="1"/>
        <c:lblAlgn val="ctr"/>
        <c:lblOffset val="100"/>
      </c:catAx>
      <c:valAx>
        <c:axId val="6913792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69136384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42"/>
  <c:chart>
    <c:title>
      <c:tx>
        <c:rich>
          <a:bodyPr/>
          <a:lstStyle/>
          <a:p>
            <a:pPr>
              <a:defRPr/>
            </a:pPr>
            <a:r>
              <a:rPr lang="fr-FR"/>
              <a:t>Production</a:t>
            </a:r>
            <a:r>
              <a:rPr lang="fr-FR" baseline="0"/>
              <a:t> quotidienne</a:t>
            </a:r>
            <a:endParaRPr lang="fr-FR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août!$B$1</c:f>
              <c:strCache>
                <c:ptCount val="1"/>
                <c:pt idx="0">
                  <c:v>production compteur</c:v>
                </c:pt>
              </c:strCache>
            </c:strRef>
          </c:tx>
          <c:cat>
            <c:numRef>
              <c:f>août!$A$3:$A$33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août!$B$3:$B$33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1"/>
          <c:order val="1"/>
          <c:tx>
            <c:strRef>
              <c:f>août!$C$1</c:f>
              <c:strCache>
                <c:ptCount val="1"/>
                <c:pt idx="0">
                  <c:v>production attendue</c:v>
                </c:pt>
              </c:strCache>
            </c:strRef>
          </c:tx>
          <c:cat>
            <c:numRef>
              <c:f>août!$A$3:$A$33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août!$C$3:$C$33</c:f>
              <c:numCache>
                <c:formatCode>0.000</c:formatCode>
                <c:ptCount val="31"/>
                <c:pt idx="0">
                  <c:v>8.6451612903225801</c:v>
                </c:pt>
                <c:pt idx="1">
                  <c:v>8.6451612903225801</c:v>
                </c:pt>
                <c:pt idx="2">
                  <c:v>8.6451612903225801</c:v>
                </c:pt>
                <c:pt idx="3">
                  <c:v>8.6451612903225801</c:v>
                </c:pt>
                <c:pt idx="4">
                  <c:v>8.6451612903225801</c:v>
                </c:pt>
                <c:pt idx="5">
                  <c:v>8.6451612903225801</c:v>
                </c:pt>
                <c:pt idx="6">
                  <c:v>8.6451612903225801</c:v>
                </c:pt>
                <c:pt idx="7">
                  <c:v>8.6451612903225801</c:v>
                </c:pt>
                <c:pt idx="8">
                  <c:v>8.6451612903225801</c:v>
                </c:pt>
                <c:pt idx="9">
                  <c:v>8.6451612903225801</c:v>
                </c:pt>
                <c:pt idx="10">
                  <c:v>8.6451612903225801</c:v>
                </c:pt>
                <c:pt idx="11">
                  <c:v>8.6451612903225801</c:v>
                </c:pt>
                <c:pt idx="12">
                  <c:v>8.6451612903225801</c:v>
                </c:pt>
                <c:pt idx="13">
                  <c:v>8.6451612903225801</c:v>
                </c:pt>
                <c:pt idx="14">
                  <c:v>8.6451612903225801</c:v>
                </c:pt>
                <c:pt idx="15">
                  <c:v>8.6451612903225801</c:v>
                </c:pt>
                <c:pt idx="16">
                  <c:v>8.6451612903225801</c:v>
                </c:pt>
                <c:pt idx="17">
                  <c:v>8.6451612903225801</c:v>
                </c:pt>
                <c:pt idx="18">
                  <c:v>8.6451612903225801</c:v>
                </c:pt>
                <c:pt idx="19">
                  <c:v>8.6451612903225801</c:v>
                </c:pt>
                <c:pt idx="20">
                  <c:v>8.6451612903225801</c:v>
                </c:pt>
                <c:pt idx="21">
                  <c:v>8.6451612903225801</c:v>
                </c:pt>
                <c:pt idx="22">
                  <c:v>8.6451612903225801</c:v>
                </c:pt>
                <c:pt idx="23">
                  <c:v>8.6451612903225801</c:v>
                </c:pt>
                <c:pt idx="24">
                  <c:v>8.6451612903225801</c:v>
                </c:pt>
                <c:pt idx="25">
                  <c:v>8.6451612903225801</c:v>
                </c:pt>
                <c:pt idx="26">
                  <c:v>8.6451612903225801</c:v>
                </c:pt>
                <c:pt idx="27">
                  <c:v>8.6451612903225801</c:v>
                </c:pt>
                <c:pt idx="28">
                  <c:v>8.6451612903225801</c:v>
                </c:pt>
                <c:pt idx="29">
                  <c:v>8.6451612903225801</c:v>
                </c:pt>
                <c:pt idx="30">
                  <c:v>8.6451612903225801</c:v>
                </c:pt>
              </c:numCache>
            </c:numRef>
          </c:val>
        </c:ser>
        <c:gapWidth val="75"/>
        <c:overlap val="-25"/>
        <c:axId val="75700480"/>
        <c:axId val="75710464"/>
      </c:barChart>
      <c:catAx>
        <c:axId val="75700480"/>
        <c:scaling>
          <c:orientation val="minMax"/>
        </c:scaling>
        <c:axPos val="b"/>
        <c:numFmt formatCode="General" sourceLinked="1"/>
        <c:majorTickMark val="none"/>
        <c:tickLblPos val="nextTo"/>
        <c:crossAx val="75710464"/>
        <c:crosses val="autoZero"/>
        <c:auto val="1"/>
        <c:lblAlgn val="ctr"/>
        <c:lblOffset val="100"/>
      </c:catAx>
      <c:valAx>
        <c:axId val="7571046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75700480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42"/>
  <c:chart>
    <c:title>
      <c:tx>
        <c:rich>
          <a:bodyPr/>
          <a:lstStyle/>
          <a:p>
            <a:pPr>
              <a:defRPr/>
            </a:pPr>
            <a:r>
              <a:rPr lang="fr-FR"/>
              <a:t>Production</a:t>
            </a:r>
            <a:r>
              <a:rPr lang="fr-FR" baseline="0"/>
              <a:t> quotidienne</a:t>
            </a:r>
            <a:endParaRPr lang="fr-FR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septembre!$B$1</c:f>
              <c:strCache>
                <c:ptCount val="1"/>
                <c:pt idx="0">
                  <c:v>production compteur</c:v>
                </c:pt>
              </c:strCache>
            </c:strRef>
          </c:tx>
          <c:cat>
            <c:numRef>
              <c:f>septembre!$A$3:$A$32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septembre!$B$3:$B$32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strRef>
              <c:f>septembre!$C$1</c:f>
              <c:strCache>
                <c:ptCount val="1"/>
                <c:pt idx="0">
                  <c:v>production attendue</c:v>
                </c:pt>
              </c:strCache>
            </c:strRef>
          </c:tx>
          <c:cat>
            <c:numRef>
              <c:f>septembre!$A$3:$A$32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septembre!$C$3:$C$32</c:f>
              <c:numCache>
                <c:formatCode>0.000</c:formatCode>
                <c:ptCount val="30"/>
                <c:pt idx="0">
                  <c:v>7.1</c:v>
                </c:pt>
                <c:pt idx="1">
                  <c:v>7.1</c:v>
                </c:pt>
                <c:pt idx="2">
                  <c:v>7.1</c:v>
                </c:pt>
                <c:pt idx="3">
                  <c:v>7.1</c:v>
                </c:pt>
                <c:pt idx="4">
                  <c:v>7.1</c:v>
                </c:pt>
                <c:pt idx="5">
                  <c:v>7.1</c:v>
                </c:pt>
                <c:pt idx="6">
                  <c:v>7.1</c:v>
                </c:pt>
                <c:pt idx="7">
                  <c:v>7.1</c:v>
                </c:pt>
                <c:pt idx="8">
                  <c:v>7.1</c:v>
                </c:pt>
                <c:pt idx="9">
                  <c:v>7.1</c:v>
                </c:pt>
                <c:pt idx="10">
                  <c:v>7.1</c:v>
                </c:pt>
                <c:pt idx="11">
                  <c:v>7.1</c:v>
                </c:pt>
                <c:pt idx="12">
                  <c:v>7.1</c:v>
                </c:pt>
                <c:pt idx="13">
                  <c:v>7.1</c:v>
                </c:pt>
                <c:pt idx="14">
                  <c:v>7.1</c:v>
                </c:pt>
                <c:pt idx="15">
                  <c:v>7.1</c:v>
                </c:pt>
                <c:pt idx="16">
                  <c:v>7.1</c:v>
                </c:pt>
                <c:pt idx="17">
                  <c:v>7.1</c:v>
                </c:pt>
                <c:pt idx="18">
                  <c:v>7.1</c:v>
                </c:pt>
                <c:pt idx="19">
                  <c:v>7.1</c:v>
                </c:pt>
                <c:pt idx="20">
                  <c:v>7.1</c:v>
                </c:pt>
                <c:pt idx="21">
                  <c:v>7.1</c:v>
                </c:pt>
                <c:pt idx="22">
                  <c:v>7.1</c:v>
                </c:pt>
                <c:pt idx="23">
                  <c:v>7.1</c:v>
                </c:pt>
                <c:pt idx="24">
                  <c:v>7.1</c:v>
                </c:pt>
                <c:pt idx="25">
                  <c:v>7.1</c:v>
                </c:pt>
                <c:pt idx="26">
                  <c:v>7.1</c:v>
                </c:pt>
                <c:pt idx="27">
                  <c:v>7.1</c:v>
                </c:pt>
                <c:pt idx="28">
                  <c:v>7.1</c:v>
                </c:pt>
                <c:pt idx="29">
                  <c:v>7.1</c:v>
                </c:pt>
              </c:numCache>
            </c:numRef>
          </c:val>
        </c:ser>
        <c:gapWidth val="75"/>
        <c:overlap val="-25"/>
        <c:axId val="75797248"/>
        <c:axId val="75798784"/>
      </c:barChart>
      <c:catAx>
        <c:axId val="75797248"/>
        <c:scaling>
          <c:orientation val="minMax"/>
        </c:scaling>
        <c:axPos val="b"/>
        <c:numFmt formatCode="General" sourceLinked="1"/>
        <c:majorTickMark val="none"/>
        <c:tickLblPos val="nextTo"/>
        <c:crossAx val="75798784"/>
        <c:crosses val="autoZero"/>
        <c:auto val="1"/>
        <c:lblAlgn val="ctr"/>
        <c:lblOffset val="100"/>
      </c:catAx>
      <c:valAx>
        <c:axId val="7579878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7579724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42"/>
  <c:chart>
    <c:title>
      <c:tx>
        <c:rich>
          <a:bodyPr/>
          <a:lstStyle/>
          <a:p>
            <a:pPr>
              <a:defRPr/>
            </a:pPr>
            <a:r>
              <a:rPr lang="fr-FR"/>
              <a:t>Production</a:t>
            </a:r>
            <a:r>
              <a:rPr lang="fr-FR" baseline="0"/>
              <a:t> quotidienne</a:t>
            </a:r>
            <a:endParaRPr lang="fr-FR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octobre!$B$1</c:f>
              <c:strCache>
                <c:ptCount val="1"/>
                <c:pt idx="0">
                  <c:v>production compteur</c:v>
                </c:pt>
              </c:strCache>
            </c:strRef>
          </c:tx>
          <c:cat>
            <c:numRef>
              <c:f>octobre!$A$3:$A$33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octobre!$B$3:$B$33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1"/>
          <c:order val="1"/>
          <c:tx>
            <c:strRef>
              <c:f>octobre!$C$1</c:f>
              <c:strCache>
                <c:ptCount val="1"/>
                <c:pt idx="0">
                  <c:v>production attendue</c:v>
                </c:pt>
              </c:strCache>
            </c:strRef>
          </c:tx>
          <c:cat>
            <c:numRef>
              <c:f>octobre!$A$3:$A$33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octobre!$C$3:$C$33</c:f>
              <c:numCache>
                <c:formatCode>0.000</c:formatCode>
                <c:ptCount val="31"/>
                <c:pt idx="0">
                  <c:v>5.225806451612903</c:v>
                </c:pt>
                <c:pt idx="1">
                  <c:v>5.225806451612903</c:v>
                </c:pt>
                <c:pt idx="2">
                  <c:v>5.225806451612903</c:v>
                </c:pt>
                <c:pt idx="3">
                  <c:v>5.225806451612903</c:v>
                </c:pt>
                <c:pt idx="4">
                  <c:v>5.225806451612903</c:v>
                </c:pt>
                <c:pt idx="5">
                  <c:v>5.225806451612903</c:v>
                </c:pt>
                <c:pt idx="6">
                  <c:v>5.225806451612903</c:v>
                </c:pt>
                <c:pt idx="7">
                  <c:v>5.225806451612903</c:v>
                </c:pt>
                <c:pt idx="8">
                  <c:v>5.225806451612903</c:v>
                </c:pt>
                <c:pt idx="9">
                  <c:v>5.225806451612903</c:v>
                </c:pt>
                <c:pt idx="10">
                  <c:v>5.225806451612903</c:v>
                </c:pt>
                <c:pt idx="11">
                  <c:v>5.225806451612903</c:v>
                </c:pt>
                <c:pt idx="12">
                  <c:v>5.225806451612903</c:v>
                </c:pt>
                <c:pt idx="13">
                  <c:v>5.225806451612903</c:v>
                </c:pt>
                <c:pt idx="14">
                  <c:v>5.225806451612903</c:v>
                </c:pt>
                <c:pt idx="15">
                  <c:v>5.225806451612903</c:v>
                </c:pt>
                <c:pt idx="16">
                  <c:v>5.225806451612903</c:v>
                </c:pt>
                <c:pt idx="17">
                  <c:v>5.225806451612903</c:v>
                </c:pt>
                <c:pt idx="18">
                  <c:v>5.225806451612903</c:v>
                </c:pt>
                <c:pt idx="19">
                  <c:v>5.225806451612903</c:v>
                </c:pt>
                <c:pt idx="20">
                  <c:v>5.225806451612903</c:v>
                </c:pt>
                <c:pt idx="21">
                  <c:v>5.225806451612903</c:v>
                </c:pt>
                <c:pt idx="22">
                  <c:v>5.225806451612903</c:v>
                </c:pt>
                <c:pt idx="23">
                  <c:v>5.225806451612903</c:v>
                </c:pt>
                <c:pt idx="24">
                  <c:v>5.225806451612903</c:v>
                </c:pt>
                <c:pt idx="25">
                  <c:v>5.225806451612903</c:v>
                </c:pt>
                <c:pt idx="26">
                  <c:v>5.225806451612903</c:v>
                </c:pt>
                <c:pt idx="27">
                  <c:v>5.225806451612903</c:v>
                </c:pt>
                <c:pt idx="28">
                  <c:v>5.225806451612903</c:v>
                </c:pt>
                <c:pt idx="29">
                  <c:v>5.225806451612903</c:v>
                </c:pt>
                <c:pt idx="30">
                  <c:v>5.225806451612903</c:v>
                </c:pt>
              </c:numCache>
            </c:numRef>
          </c:val>
        </c:ser>
        <c:gapWidth val="75"/>
        <c:overlap val="-25"/>
        <c:axId val="75844608"/>
        <c:axId val="75862784"/>
      </c:barChart>
      <c:catAx>
        <c:axId val="75844608"/>
        <c:scaling>
          <c:orientation val="minMax"/>
        </c:scaling>
        <c:axPos val="b"/>
        <c:numFmt formatCode="General" sourceLinked="1"/>
        <c:majorTickMark val="none"/>
        <c:tickLblPos val="nextTo"/>
        <c:crossAx val="75862784"/>
        <c:crosses val="autoZero"/>
        <c:auto val="1"/>
        <c:lblAlgn val="ctr"/>
        <c:lblOffset val="100"/>
      </c:catAx>
      <c:valAx>
        <c:axId val="7586278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75844608"/>
        <c:crosses val="autoZero"/>
        <c:crossBetween val="between"/>
      </c:valAx>
    </c:plotArea>
    <c:legend>
      <c:legendPos val="b"/>
    </c:legend>
    <c:plotVisOnly val="1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42"/>
  <c:chart>
    <c:title>
      <c:tx>
        <c:rich>
          <a:bodyPr/>
          <a:lstStyle/>
          <a:p>
            <a:pPr>
              <a:defRPr/>
            </a:pPr>
            <a:r>
              <a:rPr lang="fr-FR"/>
              <a:t>Production</a:t>
            </a:r>
            <a:r>
              <a:rPr lang="fr-FR" baseline="0"/>
              <a:t> quotidienne</a:t>
            </a:r>
            <a:endParaRPr lang="fr-FR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novembre!$B$1</c:f>
              <c:strCache>
                <c:ptCount val="1"/>
                <c:pt idx="0">
                  <c:v>production compteur</c:v>
                </c:pt>
              </c:strCache>
            </c:strRef>
          </c:tx>
          <c:cat>
            <c:numRef>
              <c:f>novembre!$A$3:$A$32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novembre!$B$3:$B$32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strRef>
              <c:f>novembre!$C$1</c:f>
              <c:strCache>
                <c:ptCount val="1"/>
                <c:pt idx="0">
                  <c:v>production attendue</c:v>
                </c:pt>
              </c:strCache>
            </c:strRef>
          </c:tx>
          <c:cat>
            <c:numRef>
              <c:f>novembre!$A$3:$A$32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novembre!$C$3:$C$32</c:f>
              <c:numCache>
                <c:formatCode>0.000</c:formatCode>
                <c:ptCount val="30"/>
                <c:pt idx="0">
                  <c:v>3.5333333333333332</c:v>
                </c:pt>
                <c:pt idx="1">
                  <c:v>3.5333333333333332</c:v>
                </c:pt>
                <c:pt idx="2">
                  <c:v>3.5333333333333332</c:v>
                </c:pt>
                <c:pt idx="3">
                  <c:v>3.5333333333333332</c:v>
                </c:pt>
                <c:pt idx="4">
                  <c:v>3.5333333333333332</c:v>
                </c:pt>
                <c:pt idx="5">
                  <c:v>3.5333333333333332</c:v>
                </c:pt>
                <c:pt idx="6">
                  <c:v>3.5333333333333332</c:v>
                </c:pt>
                <c:pt idx="7">
                  <c:v>3.5333333333333332</c:v>
                </c:pt>
                <c:pt idx="8">
                  <c:v>3.5333333333333332</c:v>
                </c:pt>
                <c:pt idx="9">
                  <c:v>3.5333333333333332</c:v>
                </c:pt>
                <c:pt idx="10">
                  <c:v>3.5333333333333332</c:v>
                </c:pt>
                <c:pt idx="11">
                  <c:v>3.5333333333333332</c:v>
                </c:pt>
                <c:pt idx="12">
                  <c:v>3.5333333333333332</c:v>
                </c:pt>
                <c:pt idx="13">
                  <c:v>3.5333333333333332</c:v>
                </c:pt>
                <c:pt idx="14">
                  <c:v>3.5333333333333332</c:v>
                </c:pt>
                <c:pt idx="15">
                  <c:v>3.5333333333333332</c:v>
                </c:pt>
                <c:pt idx="16">
                  <c:v>3.5333333333333332</c:v>
                </c:pt>
                <c:pt idx="17">
                  <c:v>3.5333333333333332</c:v>
                </c:pt>
                <c:pt idx="18">
                  <c:v>3.5333333333333332</c:v>
                </c:pt>
                <c:pt idx="19">
                  <c:v>3.5333333333333332</c:v>
                </c:pt>
                <c:pt idx="20">
                  <c:v>3.5333333333333332</c:v>
                </c:pt>
                <c:pt idx="21">
                  <c:v>3.5333333333333332</c:v>
                </c:pt>
                <c:pt idx="22">
                  <c:v>3.5333333333333332</c:v>
                </c:pt>
                <c:pt idx="23">
                  <c:v>3.5333333333333332</c:v>
                </c:pt>
                <c:pt idx="24">
                  <c:v>3.5333333333333332</c:v>
                </c:pt>
                <c:pt idx="25">
                  <c:v>3.5333333333333332</c:v>
                </c:pt>
                <c:pt idx="26">
                  <c:v>3.5333333333333332</c:v>
                </c:pt>
                <c:pt idx="27">
                  <c:v>3.5333333333333332</c:v>
                </c:pt>
                <c:pt idx="28">
                  <c:v>3.5333333333333332</c:v>
                </c:pt>
                <c:pt idx="29">
                  <c:v>3.5333333333333332</c:v>
                </c:pt>
              </c:numCache>
            </c:numRef>
          </c:val>
        </c:ser>
        <c:gapWidth val="75"/>
        <c:overlap val="-25"/>
        <c:axId val="75949568"/>
        <c:axId val="75951104"/>
      </c:barChart>
      <c:catAx>
        <c:axId val="75949568"/>
        <c:scaling>
          <c:orientation val="minMax"/>
        </c:scaling>
        <c:axPos val="b"/>
        <c:numFmt formatCode="General" sourceLinked="1"/>
        <c:majorTickMark val="none"/>
        <c:tickLblPos val="nextTo"/>
        <c:crossAx val="75951104"/>
        <c:crosses val="autoZero"/>
        <c:auto val="1"/>
        <c:lblAlgn val="ctr"/>
        <c:lblOffset val="100"/>
      </c:catAx>
      <c:valAx>
        <c:axId val="7595110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75949568"/>
        <c:crosses val="autoZero"/>
        <c:crossBetween val="between"/>
      </c:valAx>
    </c:plotArea>
    <c:legend>
      <c:legendPos val="b"/>
    </c:legend>
    <c:plotVisOnly val="1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42"/>
  <c:chart>
    <c:title>
      <c:tx>
        <c:rich>
          <a:bodyPr/>
          <a:lstStyle/>
          <a:p>
            <a:pPr>
              <a:defRPr/>
            </a:pPr>
            <a:r>
              <a:rPr lang="fr-FR"/>
              <a:t>Production</a:t>
            </a:r>
            <a:r>
              <a:rPr lang="fr-FR" baseline="0"/>
              <a:t> quotidienne</a:t>
            </a:r>
            <a:endParaRPr lang="fr-FR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décembre!$B$1</c:f>
              <c:strCache>
                <c:ptCount val="1"/>
                <c:pt idx="0">
                  <c:v>production compteur</c:v>
                </c:pt>
              </c:strCache>
            </c:strRef>
          </c:tx>
          <c:cat>
            <c:numRef>
              <c:f>décembre!$A$3:$A$33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décembre!$B$3:$B$33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1"/>
          <c:order val="1"/>
          <c:tx>
            <c:strRef>
              <c:f>décembre!$C$1</c:f>
              <c:strCache>
                <c:ptCount val="1"/>
                <c:pt idx="0">
                  <c:v>production attendue</c:v>
                </c:pt>
              </c:strCache>
            </c:strRef>
          </c:tx>
          <c:cat>
            <c:numRef>
              <c:f>décembre!$A$3:$A$33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décembre!$C$3:$C$33</c:f>
              <c:numCache>
                <c:formatCode>0.000</c:formatCode>
                <c:ptCount val="31"/>
                <c:pt idx="0">
                  <c:v>1.935483870967742</c:v>
                </c:pt>
                <c:pt idx="1">
                  <c:v>1.935483870967742</c:v>
                </c:pt>
                <c:pt idx="2">
                  <c:v>1.935483870967742</c:v>
                </c:pt>
                <c:pt idx="3">
                  <c:v>1.935483870967742</c:v>
                </c:pt>
                <c:pt idx="4">
                  <c:v>1.935483870967742</c:v>
                </c:pt>
                <c:pt idx="5">
                  <c:v>1.935483870967742</c:v>
                </c:pt>
                <c:pt idx="6">
                  <c:v>1.935483870967742</c:v>
                </c:pt>
                <c:pt idx="7">
                  <c:v>1.935483870967742</c:v>
                </c:pt>
                <c:pt idx="8">
                  <c:v>1.935483870967742</c:v>
                </c:pt>
                <c:pt idx="9">
                  <c:v>1.935483870967742</c:v>
                </c:pt>
                <c:pt idx="10">
                  <c:v>1.935483870967742</c:v>
                </c:pt>
                <c:pt idx="11">
                  <c:v>1.935483870967742</c:v>
                </c:pt>
                <c:pt idx="12">
                  <c:v>1.935483870967742</c:v>
                </c:pt>
                <c:pt idx="13">
                  <c:v>1.935483870967742</c:v>
                </c:pt>
                <c:pt idx="14">
                  <c:v>1.935483870967742</c:v>
                </c:pt>
                <c:pt idx="15">
                  <c:v>1.935483870967742</c:v>
                </c:pt>
                <c:pt idx="16">
                  <c:v>1.935483870967742</c:v>
                </c:pt>
                <c:pt idx="17">
                  <c:v>1.935483870967742</c:v>
                </c:pt>
                <c:pt idx="18">
                  <c:v>1.935483870967742</c:v>
                </c:pt>
                <c:pt idx="19">
                  <c:v>1.935483870967742</c:v>
                </c:pt>
                <c:pt idx="20">
                  <c:v>1.935483870967742</c:v>
                </c:pt>
                <c:pt idx="21">
                  <c:v>1.935483870967742</c:v>
                </c:pt>
                <c:pt idx="22">
                  <c:v>1.935483870967742</c:v>
                </c:pt>
                <c:pt idx="23">
                  <c:v>1.935483870967742</c:v>
                </c:pt>
                <c:pt idx="24">
                  <c:v>1.935483870967742</c:v>
                </c:pt>
                <c:pt idx="25">
                  <c:v>1.935483870967742</c:v>
                </c:pt>
                <c:pt idx="26">
                  <c:v>1.935483870967742</c:v>
                </c:pt>
                <c:pt idx="27">
                  <c:v>1.935483870967742</c:v>
                </c:pt>
                <c:pt idx="28">
                  <c:v>1.935483870967742</c:v>
                </c:pt>
                <c:pt idx="29">
                  <c:v>1.935483870967742</c:v>
                </c:pt>
                <c:pt idx="30">
                  <c:v>1.935483870967742</c:v>
                </c:pt>
              </c:numCache>
            </c:numRef>
          </c:val>
        </c:ser>
        <c:gapWidth val="75"/>
        <c:overlap val="-25"/>
        <c:axId val="76103680"/>
        <c:axId val="76105216"/>
      </c:barChart>
      <c:catAx>
        <c:axId val="76103680"/>
        <c:scaling>
          <c:orientation val="minMax"/>
        </c:scaling>
        <c:axPos val="b"/>
        <c:numFmt formatCode="General" sourceLinked="1"/>
        <c:majorTickMark val="none"/>
        <c:tickLblPos val="nextTo"/>
        <c:crossAx val="76105216"/>
        <c:crosses val="autoZero"/>
        <c:auto val="1"/>
        <c:lblAlgn val="ctr"/>
        <c:lblOffset val="100"/>
      </c:catAx>
      <c:valAx>
        <c:axId val="7610521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76103680"/>
        <c:crosses val="autoZero"/>
        <c:crossBetween val="between"/>
      </c:valAx>
    </c:plotArea>
    <c:legend>
      <c:legendPos val="b"/>
    </c:legend>
    <c:plotVisOnly val="1"/>
  </c:chart>
  <c:printSettings>
    <c:headerFooter/>
    <c:pageMargins b="0.75000000000001288" l="0.70000000000000062" r="0.70000000000000062" t="0.7500000000000128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strRef>
              <c:f>année!$E$2:$E$3</c:f>
              <c:strCache>
                <c:ptCount val="1"/>
                <c:pt idx="0">
                  <c:v>ENR</c:v>
                </c:pt>
              </c:strCache>
            </c:strRef>
          </c:tx>
          <c:cat>
            <c:strRef>
              <c:f>année!$A$4:$A$15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année!$E$4:$E$15</c:f>
              <c:numCache>
                <c:formatCode>General</c:formatCode>
                <c:ptCount val="12"/>
                <c:pt idx="0">
                  <c:v>54</c:v>
                </c:pt>
                <c:pt idx="1">
                  <c:v>96</c:v>
                </c:pt>
                <c:pt idx="2">
                  <c:v>180</c:v>
                </c:pt>
                <c:pt idx="3">
                  <c:v>240</c:v>
                </c:pt>
                <c:pt idx="4">
                  <c:v>290</c:v>
                </c:pt>
                <c:pt idx="5">
                  <c:v>300</c:v>
                </c:pt>
                <c:pt idx="6">
                  <c:v>290</c:v>
                </c:pt>
                <c:pt idx="7">
                  <c:v>260</c:v>
                </c:pt>
                <c:pt idx="8">
                  <c:v>200</c:v>
                </c:pt>
                <c:pt idx="9">
                  <c:v>84</c:v>
                </c:pt>
                <c:pt idx="10">
                  <c:v>81</c:v>
                </c:pt>
                <c:pt idx="11">
                  <c:v>60</c:v>
                </c:pt>
              </c:numCache>
            </c:numRef>
          </c:val>
        </c:ser>
        <c:ser>
          <c:idx val="1"/>
          <c:order val="1"/>
          <c:tx>
            <c:strRef>
              <c:f>année!$F$2:$F$3</c:f>
              <c:strCache>
                <c:ptCount val="1"/>
                <c:pt idx="0">
                  <c:v>PVGIS</c:v>
                </c:pt>
              </c:strCache>
            </c:strRef>
          </c:tx>
          <c:cat>
            <c:strRef>
              <c:f>année!$A$4:$A$15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année!$F$4:$F$15</c:f>
              <c:numCache>
                <c:formatCode>General</c:formatCode>
                <c:ptCount val="12"/>
                <c:pt idx="0">
                  <c:v>76</c:v>
                </c:pt>
                <c:pt idx="1">
                  <c:v>130</c:v>
                </c:pt>
                <c:pt idx="2">
                  <c:v>184</c:v>
                </c:pt>
                <c:pt idx="3">
                  <c:v>246</c:v>
                </c:pt>
                <c:pt idx="4">
                  <c:v>276</c:v>
                </c:pt>
                <c:pt idx="5">
                  <c:v>269</c:v>
                </c:pt>
                <c:pt idx="6">
                  <c:v>293</c:v>
                </c:pt>
                <c:pt idx="7">
                  <c:v>268</c:v>
                </c:pt>
                <c:pt idx="8">
                  <c:v>213</c:v>
                </c:pt>
                <c:pt idx="9">
                  <c:v>162</c:v>
                </c:pt>
                <c:pt idx="10">
                  <c:v>106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année!$G$2:$G$3</c:f>
              <c:strCache>
                <c:ptCount val="1"/>
                <c:pt idx="0">
                  <c:v>Calsol</c:v>
                </c:pt>
              </c:strCache>
            </c:strRef>
          </c:tx>
          <c:cat>
            <c:strRef>
              <c:f>année!$A$4:$A$15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année!$G$4:$G$15</c:f>
              <c:numCache>
                <c:formatCode>General</c:formatCode>
                <c:ptCount val="12"/>
                <c:pt idx="0">
                  <c:v>94</c:v>
                </c:pt>
                <c:pt idx="1">
                  <c:v>112</c:v>
                </c:pt>
                <c:pt idx="2">
                  <c:v>175</c:v>
                </c:pt>
                <c:pt idx="3">
                  <c:v>237</c:v>
                </c:pt>
                <c:pt idx="4">
                  <c:v>273</c:v>
                </c:pt>
                <c:pt idx="5">
                  <c:v>288</c:v>
                </c:pt>
                <c:pt idx="6">
                  <c:v>290</c:v>
                </c:pt>
                <c:pt idx="7">
                  <c:v>283</c:v>
                </c:pt>
                <c:pt idx="8">
                  <c:v>226</c:v>
                </c:pt>
                <c:pt idx="9">
                  <c:v>153</c:v>
                </c:pt>
                <c:pt idx="10">
                  <c:v>100</c:v>
                </c:pt>
                <c:pt idx="11">
                  <c:v>71</c:v>
                </c:pt>
              </c:numCache>
            </c:numRef>
          </c:val>
        </c:ser>
        <c:ser>
          <c:idx val="3"/>
          <c:order val="3"/>
          <c:tx>
            <c:strRef>
              <c:f>année!$B$2:$B$3</c:f>
              <c:strCache>
                <c:ptCount val="1"/>
                <c:pt idx="0">
                  <c:v>compteur</c:v>
                </c:pt>
              </c:strCache>
            </c:strRef>
          </c:tx>
          <c:cat>
            <c:strRef>
              <c:f>année!$A$4:$A$15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année!$B$4:$B$15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76214272"/>
        <c:axId val="76215808"/>
      </c:barChart>
      <c:catAx>
        <c:axId val="76214272"/>
        <c:scaling>
          <c:orientation val="minMax"/>
        </c:scaling>
        <c:axPos val="b"/>
        <c:tickLblPos val="nextTo"/>
        <c:crossAx val="76215808"/>
        <c:crosses val="autoZero"/>
        <c:auto val="1"/>
        <c:lblAlgn val="ctr"/>
        <c:lblOffset val="100"/>
      </c:catAx>
      <c:valAx>
        <c:axId val="76215808"/>
        <c:scaling>
          <c:orientation val="minMax"/>
        </c:scaling>
        <c:axPos val="l"/>
        <c:majorGridlines/>
        <c:numFmt formatCode="General" sourceLinked="1"/>
        <c:tickLblPos val="nextTo"/>
        <c:crossAx val="762142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977" l="0.70000000000000062" r="0.70000000000000062" t="0.750000000000009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315074" y="1504950"/>
    <xdr:ext cx="6838951" cy="462915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6210299" y="1543050"/>
    <xdr:ext cx="6991351" cy="405765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6219825" y="1524000"/>
    <xdr:ext cx="6953250" cy="45339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276974" y="1524001"/>
    <xdr:ext cx="6848475" cy="4429124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6276974" y="1524000"/>
    <xdr:ext cx="6896101" cy="451485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6381750" y="1447800"/>
    <xdr:ext cx="6848475" cy="455295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6419849" y="1514475"/>
    <xdr:ext cx="6772275" cy="454342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6410325" y="1524001"/>
    <xdr:ext cx="6762750" cy="4543424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6334124" y="1495425"/>
    <xdr:ext cx="6886576" cy="4495799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6343649" y="1485899"/>
    <xdr:ext cx="6867525" cy="456247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6334124" y="1514475"/>
    <xdr:ext cx="6810376" cy="442912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6334125" y="1495425"/>
    <xdr:ext cx="6838950" cy="456247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19</xdr:row>
      <xdr:rowOff>85724</xdr:rowOff>
    </xdr:from>
    <xdr:to>
      <xdr:col>26</xdr:col>
      <xdr:colOff>714374</xdr:colOff>
      <xdr:row>52</xdr:row>
      <xdr:rowOff>114300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workbookViewId="0">
      <selection activeCell="M2" sqref="M2"/>
    </sheetView>
  </sheetViews>
  <sheetFormatPr baseColWidth="10" defaultRowHeight="15"/>
  <cols>
    <col min="1" max="1" width="9" customWidth="1"/>
    <col min="2" max="2" width="19.28515625" customWidth="1"/>
    <col min="3" max="3" width="19" style="1" customWidth="1"/>
    <col min="4" max="4" width="14.42578125" customWidth="1"/>
    <col min="5" max="5" width="15.140625" customWidth="1"/>
    <col min="6" max="6" width="14.7109375" customWidth="1"/>
    <col min="7" max="7" width="6.140625" customWidth="1"/>
    <col min="8" max="8" width="18" customWidth="1"/>
    <col min="9" max="9" width="5.7109375" customWidth="1"/>
  </cols>
  <sheetData>
    <row r="1" spans="1:13" s="2" customFormat="1" ht="14.1" customHeight="1" thickTop="1" thickBot="1">
      <c r="A1" s="2" t="s">
        <v>0</v>
      </c>
      <c r="B1" s="2" t="s">
        <v>18</v>
      </c>
      <c r="C1" s="21" t="s">
        <v>1</v>
      </c>
      <c r="D1" s="2" t="s">
        <v>23</v>
      </c>
      <c r="E1" s="2" t="s">
        <v>5</v>
      </c>
      <c r="F1" s="2" t="s">
        <v>2</v>
      </c>
      <c r="H1" s="22" t="s">
        <v>21</v>
      </c>
      <c r="I1" s="23">
        <f>année!F4</f>
        <v>76</v>
      </c>
      <c r="K1" s="2" t="s">
        <v>66</v>
      </c>
      <c r="M1" s="2">
        <f>MAX(B3:B33)</f>
        <v>0</v>
      </c>
    </row>
    <row r="2" spans="1:13" ht="14.1" customHeight="1" thickTop="1" thickBot="1">
      <c r="A2" t="s">
        <v>4</v>
      </c>
      <c r="E2">
        <v>100</v>
      </c>
      <c r="K2" s="2" t="s">
        <v>67</v>
      </c>
      <c r="M2" s="2">
        <f t="array" ref="M2">MIN(IF(B3:B33&gt;0,B3:B33))</f>
        <v>0</v>
      </c>
    </row>
    <row r="3" spans="1:13" ht="14.1" customHeight="1" thickTop="1">
      <c r="A3">
        <v>1</v>
      </c>
      <c r="B3" s="2">
        <f>E3-E2</f>
        <v>0</v>
      </c>
      <c r="C3" s="1">
        <f>$I$1/31</f>
        <v>2.4516129032258065</v>
      </c>
      <c r="D3">
        <f>E3-E2</f>
        <v>0</v>
      </c>
      <c r="E3">
        <f>E2</f>
        <v>100</v>
      </c>
      <c r="F3" s="1">
        <f>C3</f>
        <v>2.4516129032258065</v>
      </c>
      <c r="G3" s="1"/>
      <c r="H3" s="3" t="s">
        <v>34</v>
      </c>
      <c r="I3" s="4">
        <f>COUNTIF(B3:B33,"&gt;="&amp;C3*1.5)</f>
        <v>0</v>
      </c>
      <c r="J3" s="5" t="s">
        <v>35</v>
      </c>
      <c r="K3" s="5"/>
      <c r="L3" s="5"/>
      <c r="M3" s="6"/>
    </row>
    <row r="4" spans="1:13" ht="14.1" customHeight="1">
      <c r="A4">
        <v>2</v>
      </c>
      <c r="B4" s="2">
        <f t="shared" ref="B4:B33" si="0">E4-E3</f>
        <v>0</v>
      </c>
      <c r="C4" s="1">
        <f t="shared" ref="C4:C33" si="1">$I$1/31</f>
        <v>2.4516129032258065</v>
      </c>
      <c r="D4">
        <f>E4-E2</f>
        <v>0</v>
      </c>
      <c r="E4">
        <f t="shared" ref="E4:E33" si="2">E3</f>
        <v>100</v>
      </c>
      <c r="F4" s="1">
        <f>F3+C4</f>
        <v>4.903225806451613</v>
      </c>
      <c r="G4" s="1"/>
      <c r="H4" s="7" t="s">
        <v>24</v>
      </c>
      <c r="I4" s="8">
        <f>COUNTIF(B3:B33,"&gt;="&amp;C3*1.25)-I3</f>
        <v>0</v>
      </c>
      <c r="J4" s="9" t="s">
        <v>29</v>
      </c>
      <c r="K4" s="9"/>
      <c r="L4" s="9"/>
      <c r="M4" s="10"/>
    </row>
    <row r="5" spans="1:13" ht="14.1" customHeight="1">
      <c r="A5">
        <v>3</v>
      </c>
      <c r="B5" s="2">
        <f t="shared" si="0"/>
        <v>0</v>
      </c>
      <c r="C5" s="1">
        <f t="shared" si="1"/>
        <v>2.4516129032258065</v>
      </c>
      <c r="D5">
        <f>E5-E2</f>
        <v>0</v>
      </c>
      <c r="E5">
        <f t="shared" si="2"/>
        <v>100</v>
      </c>
      <c r="F5" s="1">
        <f t="shared" ref="F5:F33" si="3">F4+C5</f>
        <v>7.3548387096774199</v>
      </c>
      <c r="G5" s="1"/>
      <c r="H5" s="11" t="s">
        <v>25</v>
      </c>
      <c r="I5" s="12">
        <f>COUNTIF(B3:B33,"&gt;="&amp;C4)-I4-I3</f>
        <v>0</v>
      </c>
      <c r="J5" s="9" t="s">
        <v>27</v>
      </c>
      <c r="K5" s="9"/>
      <c r="L5" s="9"/>
      <c r="M5" s="10"/>
    </row>
    <row r="6" spans="1:13" ht="14.1" customHeight="1">
      <c r="A6">
        <v>4</v>
      </c>
      <c r="B6" s="2">
        <f t="shared" si="0"/>
        <v>0</v>
      </c>
      <c r="C6" s="1">
        <f t="shared" si="1"/>
        <v>2.4516129032258065</v>
      </c>
      <c r="D6">
        <f>E6-E2</f>
        <v>0</v>
      </c>
      <c r="E6">
        <f t="shared" si="2"/>
        <v>100</v>
      </c>
      <c r="F6" s="1">
        <f t="shared" si="3"/>
        <v>9.806451612903226</v>
      </c>
      <c r="G6" s="1"/>
      <c r="H6" s="13" t="s">
        <v>26</v>
      </c>
      <c r="I6" s="14">
        <f>COUNTIF(B3:B33,"&lt;"&amp;C5)-I7-COUNTIF(B3:B33,"=0")-I8</f>
        <v>0</v>
      </c>
      <c r="J6" s="9" t="s">
        <v>28</v>
      </c>
      <c r="K6" s="9"/>
      <c r="L6" s="9"/>
      <c r="M6" s="10"/>
    </row>
    <row r="7" spans="1:13" ht="14.1" customHeight="1">
      <c r="A7">
        <v>5</v>
      </c>
      <c r="B7" s="2">
        <f t="shared" si="0"/>
        <v>0</v>
      </c>
      <c r="C7" s="1">
        <f t="shared" si="1"/>
        <v>2.4516129032258065</v>
      </c>
      <c r="D7">
        <f>E7-E2</f>
        <v>0</v>
      </c>
      <c r="E7">
        <f t="shared" si="2"/>
        <v>100</v>
      </c>
      <c r="F7" s="1">
        <f t="shared" si="3"/>
        <v>12.258064516129032</v>
      </c>
      <c r="G7" s="1"/>
      <c r="H7" s="15" t="s">
        <v>31</v>
      </c>
      <c r="I7" s="16">
        <f>COUNTIF(B3:B33,"&lt;"&amp;C6*0.75)-COUNTIF(B3:B33,"=0")-I8</f>
        <v>0</v>
      </c>
      <c r="J7" s="9" t="s">
        <v>30</v>
      </c>
      <c r="K7" s="9"/>
      <c r="L7" s="9"/>
      <c r="M7" s="10"/>
    </row>
    <row r="8" spans="1:13" ht="14.1" customHeight="1" thickBot="1">
      <c r="A8">
        <v>6</v>
      </c>
      <c r="B8" s="2">
        <f t="shared" si="0"/>
        <v>0</v>
      </c>
      <c r="C8" s="1">
        <f t="shared" si="1"/>
        <v>2.4516129032258065</v>
      </c>
      <c r="D8">
        <f>E8-E2</f>
        <v>0</v>
      </c>
      <c r="E8">
        <f t="shared" si="2"/>
        <v>100</v>
      </c>
      <c r="F8" s="1">
        <f t="shared" si="3"/>
        <v>14.709677419354838</v>
      </c>
      <c r="G8" s="1"/>
      <c r="H8" s="17" t="s">
        <v>32</v>
      </c>
      <c r="I8" s="18">
        <f>COUNTIF(B3:B33,"&lt;"&amp;C7*0.5)-COUNTIF(B3:B33,"=0")</f>
        <v>0</v>
      </c>
      <c r="J8" s="19" t="s">
        <v>33</v>
      </c>
      <c r="K8" s="19"/>
      <c r="L8" s="19"/>
      <c r="M8" s="20"/>
    </row>
    <row r="9" spans="1:13" ht="14.1" customHeight="1" thickTop="1">
      <c r="A9">
        <v>7</v>
      </c>
      <c r="B9" s="2">
        <f t="shared" si="0"/>
        <v>0</v>
      </c>
      <c r="C9" s="1">
        <f t="shared" si="1"/>
        <v>2.4516129032258065</v>
      </c>
      <c r="D9">
        <f>E9-E2</f>
        <v>0</v>
      </c>
      <c r="E9">
        <f t="shared" si="2"/>
        <v>100</v>
      </c>
      <c r="F9" s="1">
        <f t="shared" si="3"/>
        <v>17.161290322580644</v>
      </c>
      <c r="G9" s="1"/>
    </row>
    <row r="10" spans="1:13" ht="14.1" customHeight="1">
      <c r="A10">
        <v>8</v>
      </c>
      <c r="B10" s="2">
        <f t="shared" si="0"/>
        <v>0</v>
      </c>
      <c r="C10" s="1">
        <f t="shared" si="1"/>
        <v>2.4516129032258065</v>
      </c>
      <c r="D10">
        <f>E10-E2</f>
        <v>0</v>
      </c>
      <c r="E10">
        <f t="shared" si="2"/>
        <v>100</v>
      </c>
      <c r="F10" s="1">
        <f t="shared" si="3"/>
        <v>19.612903225806452</v>
      </c>
      <c r="G10" s="1"/>
    </row>
    <row r="11" spans="1:13" ht="14.1" customHeight="1">
      <c r="A11">
        <v>9</v>
      </c>
      <c r="B11" s="2">
        <f t="shared" si="0"/>
        <v>0</v>
      </c>
      <c r="C11" s="1">
        <f t="shared" si="1"/>
        <v>2.4516129032258065</v>
      </c>
      <c r="D11">
        <f>E11-E2</f>
        <v>0</v>
      </c>
      <c r="E11">
        <f t="shared" si="2"/>
        <v>100</v>
      </c>
      <c r="F11" s="1">
        <f t="shared" si="3"/>
        <v>22.06451612903226</v>
      </c>
      <c r="G11" s="1"/>
    </row>
    <row r="12" spans="1:13" ht="14.1" customHeight="1">
      <c r="A12">
        <v>10</v>
      </c>
      <c r="B12" s="2">
        <f t="shared" si="0"/>
        <v>0</v>
      </c>
      <c r="C12" s="1">
        <f t="shared" si="1"/>
        <v>2.4516129032258065</v>
      </c>
      <c r="D12">
        <f>E12-E2</f>
        <v>0</v>
      </c>
      <c r="E12">
        <f t="shared" si="2"/>
        <v>100</v>
      </c>
      <c r="F12" s="1">
        <f t="shared" si="3"/>
        <v>24.516129032258068</v>
      </c>
      <c r="G12" s="1"/>
    </row>
    <row r="13" spans="1:13" ht="14.1" customHeight="1">
      <c r="A13">
        <v>11</v>
      </c>
      <c r="B13" s="2">
        <f t="shared" si="0"/>
        <v>0</v>
      </c>
      <c r="C13" s="1">
        <f t="shared" si="1"/>
        <v>2.4516129032258065</v>
      </c>
      <c r="D13">
        <f>E13-E2</f>
        <v>0</v>
      </c>
      <c r="E13">
        <f t="shared" si="2"/>
        <v>100</v>
      </c>
      <c r="F13" s="1">
        <f t="shared" si="3"/>
        <v>26.967741935483875</v>
      </c>
      <c r="G13" s="1"/>
    </row>
    <row r="14" spans="1:13" ht="14.1" customHeight="1">
      <c r="A14">
        <v>12</v>
      </c>
      <c r="B14" s="2">
        <f t="shared" si="0"/>
        <v>0</v>
      </c>
      <c r="C14" s="1">
        <f t="shared" si="1"/>
        <v>2.4516129032258065</v>
      </c>
      <c r="D14">
        <f>E14-E2</f>
        <v>0</v>
      </c>
      <c r="E14">
        <f t="shared" si="2"/>
        <v>100</v>
      </c>
      <c r="F14" s="1">
        <f t="shared" si="3"/>
        <v>29.419354838709683</v>
      </c>
      <c r="G14" s="1"/>
    </row>
    <row r="15" spans="1:13" ht="14.1" customHeight="1">
      <c r="A15">
        <v>13</v>
      </c>
      <c r="B15" s="2">
        <f t="shared" si="0"/>
        <v>0</v>
      </c>
      <c r="C15" s="1">
        <f t="shared" si="1"/>
        <v>2.4516129032258065</v>
      </c>
      <c r="D15">
        <f>E15-E2</f>
        <v>0</v>
      </c>
      <c r="E15">
        <f t="shared" si="2"/>
        <v>100</v>
      </c>
      <c r="F15" s="1">
        <f t="shared" si="3"/>
        <v>31.870967741935491</v>
      </c>
      <c r="G15" s="1"/>
    </row>
    <row r="16" spans="1:13" ht="14.1" customHeight="1">
      <c r="A16">
        <v>14</v>
      </c>
      <c r="B16" s="2">
        <f t="shared" si="0"/>
        <v>0</v>
      </c>
      <c r="C16" s="1">
        <f t="shared" si="1"/>
        <v>2.4516129032258065</v>
      </c>
      <c r="D16">
        <f>E16-E2</f>
        <v>0</v>
      </c>
      <c r="E16">
        <f t="shared" si="2"/>
        <v>100</v>
      </c>
      <c r="F16" s="1">
        <f t="shared" si="3"/>
        <v>34.322580645161295</v>
      </c>
      <c r="G16" s="1"/>
    </row>
    <row r="17" spans="1:7" ht="14.1" customHeight="1">
      <c r="A17">
        <v>15</v>
      </c>
      <c r="B17" s="2">
        <f t="shared" si="0"/>
        <v>0</v>
      </c>
      <c r="C17" s="1">
        <f t="shared" si="1"/>
        <v>2.4516129032258065</v>
      </c>
      <c r="D17">
        <f>E17-E2</f>
        <v>0</v>
      </c>
      <c r="E17">
        <f t="shared" si="2"/>
        <v>100</v>
      </c>
      <c r="F17" s="1">
        <f t="shared" si="3"/>
        <v>36.774193548387103</v>
      </c>
      <c r="G17" s="1"/>
    </row>
    <row r="18" spans="1:7" ht="14.1" customHeight="1">
      <c r="A18">
        <v>16</v>
      </c>
      <c r="B18" s="2">
        <f t="shared" si="0"/>
        <v>0</v>
      </c>
      <c r="C18" s="1">
        <f t="shared" si="1"/>
        <v>2.4516129032258065</v>
      </c>
      <c r="D18">
        <f>E18-E2</f>
        <v>0</v>
      </c>
      <c r="E18">
        <f t="shared" si="2"/>
        <v>100</v>
      </c>
      <c r="F18" s="1">
        <f t="shared" si="3"/>
        <v>39.225806451612911</v>
      </c>
      <c r="G18" s="1"/>
    </row>
    <row r="19" spans="1:7" ht="14.1" customHeight="1">
      <c r="A19">
        <v>17</v>
      </c>
      <c r="B19" s="2">
        <f t="shared" si="0"/>
        <v>0</v>
      </c>
      <c r="C19" s="1">
        <f t="shared" si="1"/>
        <v>2.4516129032258065</v>
      </c>
      <c r="D19">
        <f>E19-E2</f>
        <v>0</v>
      </c>
      <c r="E19">
        <f t="shared" si="2"/>
        <v>100</v>
      </c>
      <c r="F19" s="1">
        <f t="shared" si="3"/>
        <v>41.677419354838719</v>
      </c>
      <c r="G19" s="1"/>
    </row>
    <row r="20" spans="1:7" ht="14.1" customHeight="1">
      <c r="A20">
        <v>18</v>
      </c>
      <c r="B20" s="2">
        <f t="shared" si="0"/>
        <v>0</v>
      </c>
      <c r="C20" s="1">
        <f t="shared" si="1"/>
        <v>2.4516129032258065</v>
      </c>
      <c r="D20">
        <f>E20-E2</f>
        <v>0</v>
      </c>
      <c r="E20">
        <f t="shared" si="2"/>
        <v>100</v>
      </c>
      <c r="F20" s="1">
        <f t="shared" si="3"/>
        <v>44.129032258064527</v>
      </c>
      <c r="G20" s="1"/>
    </row>
    <row r="21" spans="1:7" ht="14.1" customHeight="1">
      <c r="A21">
        <v>19</v>
      </c>
      <c r="B21" s="2">
        <f t="shared" si="0"/>
        <v>0</v>
      </c>
      <c r="C21" s="1">
        <f t="shared" si="1"/>
        <v>2.4516129032258065</v>
      </c>
      <c r="D21">
        <f>E21-E2</f>
        <v>0</v>
      </c>
      <c r="E21">
        <f t="shared" si="2"/>
        <v>100</v>
      </c>
      <c r="F21" s="1">
        <f t="shared" si="3"/>
        <v>46.580645161290334</v>
      </c>
      <c r="G21" s="1"/>
    </row>
    <row r="22" spans="1:7" ht="14.1" customHeight="1">
      <c r="A22">
        <v>20</v>
      </c>
      <c r="B22" s="2">
        <f t="shared" si="0"/>
        <v>0</v>
      </c>
      <c r="C22" s="1">
        <f t="shared" si="1"/>
        <v>2.4516129032258065</v>
      </c>
      <c r="D22">
        <f>E22-E2</f>
        <v>0</v>
      </c>
      <c r="E22">
        <f t="shared" si="2"/>
        <v>100</v>
      </c>
      <c r="F22" s="1">
        <f t="shared" si="3"/>
        <v>49.032258064516142</v>
      </c>
      <c r="G22" s="1"/>
    </row>
    <row r="23" spans="1:7" ht="14.1" customHeight="1">
      <c r="A23">
        <v>21</v>
      </c>
      <c r="B23" s="2">
        <f t="shared" si="0"/>
        <v>0</v>
      </c>
      <c r="C23" s="1">
        <f t="shared" si="1"/>
        <v>2.4516129032258065</v>
      </c>
      <c r="D23">
        <f>E23-E2</f>
        <v>0</v>
      </c>
      <c r="E23">
        <f t="shared" si="2"/>
        <v>100</v>
      </c>
      <c r="F23" s="1">
        <f t="shared" si="3"/>
        <v>51.48387096774195</v>
      </c>
      <c r="G23" s="1"/>
    </row>
    <row r="24" spans="1:7" ht="14.1" customHeight="1">
      <c r="A24">
        <v>22</v>
      </c>
      <c r="B24" s="2">
        <f t="shared" si="0"/>
        <v>0</v>
      </c>
      <c r="C24" s="1">
        <f t="shared" si="1"/>
        <v>2.4516129032258065</v>
      </c>
      <c r="D24">
        <f>E24-E2</f>
        <v>0</v>
      </c>
      <c r="E24">
        <f t="shared" si="2"/>
        <v>100</v>
      </c>
      <c r="F24" s="1">
        <f t="shared" si="3"/>
        <v>53.935483870967758</v>
      </c>
      <c r="G24" s="1"/>
    </row>
    <row r="25" spans="1:7" ht="14.1" customHeight="1">
      <c r="A25">
        <v>23</v>
      </c>
      <c r="B25" s="2">
        <f t="shared" si="0"/>
        <v>0</v>
      </c>
      <c r="C25" s="1">
        <f t="shared" si="1"/>
        <v>2.4516129032258065</v>
      </c>
      <c r="D25">
        <f>E25-E2</f>
        <v>0</v>
      </c>
      <c r="E25">
        <f t="shared" si="2"/>
        <v>100</v>
      </c>
      <c r="F25" s="1">
        <f t="shared" si="3"/>
        <v>56.387096774193566</v>
      </c>
      <c r="G25" s="1"/>
    </row>
    <row r="26" spans="1:7" ht="14.1" customHeight="1">
      <c r="A26">
        <v>24</v>
      </c>
      <c r="B26" s="2">
        <f t="shared" si="0"/>
        <v>0</v>
      </c>
      <c r="C26" s="1">
        <f t="shared" si="1"/>
        <v>2.4516129032258065</v>
      </c>
      <c r="D26">
        <f>E26-E2</f>
        <v>0</v>
      </c>
      <c r="E26">
        <f t="shared" si="2"/>
        <v>100</v>
      </c>
      <c r="F26" s="1">
        <f t="shared" si="3"/>
        <v>58.838709677419374</v>
      </c>
      <c r="G26" s="1"/>
    </row>
    <row r="27" spans="1:7" ht="14.1" customHeight="1">
      <c r="A27">
        <v>25</v>
      </c>
      <c r="B27" s="2">
        <f t="shared" si="0"/>
        <v>0</v>
      </c>
      <c r="C27" s="1">
        <f t="shared" si="1"/>
        <v>2.4516129032258065</v>
      </c>
      <c r="D27">
        <f>E27-E2</f>
        <v>0</v>
      </c>
      <c r="E27">
        <f t="shared" si="2"/>
        <v>100</v>
      </c>
      <c r="F27" s="1">
        <f t="shared" si="3"/>
        <v>61.290322580645181</v>
      </c>
      <c r="G27" s="1"/>
    </row>
    <row r="28" spans="1:7" ht="14.1" customHeight="1">
      <c r="A28">
        <v>26</v>
      </c>
      <c r="B28" s="2">
        <f t="shared" si="0"/>
        <v>0</v>
      </c>
      <c r="C28" s="1">
        <f t="shared" si="1"/>
        <v>2.4516129032258065</v>
      </c>
      <c r="D28">
        <f>E28-E2</f>
        <v>0</v>
      </c>
      <c r="E28">
        <f t="shared" si="2"/>
        <v>100</v>
      </c>
      <c r="F28" s="1">
        <f t="shared" si="3"/>
        <v>63.741935483870989</v>
      </c>
      <c r="G28" s="1"/>
    </row>
    <row r="29" spans="1:7" ht="14.1" customHeight="1">
      <c r="A29">
        <v>27</v>
      </c>
      <c r="B29" s="2">
        <f t="shared" si="0"/>
        <v>0</v>
      </c>
      <c r="C29" s="1">
        <f t="shared" si="1"/>
        <v>2.4516129032258065</v>
      </c>
      <c r="D29">
        <f>E29-E2</f>
        <v>0</v>
      </c>
      <c r="E29">
        <f t="shared" si="2"/>
        <v>100</v>
      </c>
      <c r="F29" s="1">
        <f t="shared" si="3"/>
        <v>66.193548387096797</v>
      </c>
      <c r="G29" s="1"/>
    </row>
    <row r="30" spans="1:7" ht="14.1" customHeight="1">
      <c r="A30">
        <v>28</v>
      </c>
      <c r="B30" s="2">
        <f t="shared" si="0"/>
        <v>0</v>
      </c>
      <c r="C30" s="1">
        <f t="shared" si="1"/>
        <v>2.4516129032258065</v>
      </c>
      <c r="D30">
        <f>E30-E2</f>
        <v>0</v>
      </c>
      <c r="E30">
        <f t="shared" si="2"/>
        <v>100</v>
      </c>
      <c r="F30" s="1">
        <f t="shared" si="3"/>
        <v>68.645161290322605</v>
      </c>
      <c r="G30" s="1"/>
    </row>
    <row r="31" spans="1:7" ht="14.1" customHeight="1">
      <c r="A31">
        <v>29</v>
      </c>
      <c r="B31" s="2">
        <f t="shared" si="0"/>
        <v>0</v>
      </c>
      <c r="C31" s="1">
        <f t="shared" si="1"/>
        <v>2.4516129032258065</v>
      </c>
      <c r="D31">
        <f>E31-E3</f>
        <v>0</v>
      </c>
      <c r="E31">
        <f t="shared" si="2"/>
        <v>100</v>
      </c>
      <c r="F31" s="1">
        <f t="shared" si="3"/>
        <v>71.096774193548413</v>
      </c>
      <c r="G31" s="1"/>
    </row>
    <row r="32" spans="1:7" ht="14.1" customHeight="1">
      <c r="A32">
        <v>30</v>
      </c>
      <c r="B32" s="2">
        <f t="shared" si="0"/>
        <v>0</v>
      </c>
      <c r="C32" s="1">
        <f t="shared" si="1"/>
        <v>2.4516129032258065</v>
      </c>
      <c r="D32">
        <f>E32-E2</f>
        <v>0</v>
      </c>
      <c r="E32">
        <f t="shared" si="2"/>
        <v>100</v>
      </c>
      <c r="F32" s="1">
        <f t="shared" si="3"/>
        <v>73.548387096774221</v>
      </c>
      <c r="G32" s="1"/>
    </row>
    <row r="33" spans="1:9" ht="14.1" customHeight="1">
      <c r="A33">
        <v>31</v>
      </c>
      <c r="B33" s="2">
        <f t="shared" si="0"/>
        <v>0</v>
      </c>
      <c r="C33" s="1">
        <f t="shared" si="1"/>
        <v>2.4516129032258065</v>
      </c>
      <c r="D33">
        <f>E33-E2</f>
        <v>0</v>
      </c>
      <c r="E33">
        <f t="shared" si="2"/>
        <v>100</v>
      </c>
      <c r="F33" s="1">
        <f t="shared" si="3"/>
        <v>76.000000000000028</v>
      </c>
      <c r="G33" s="1"/>
    </row>
    <row r="34" spans="1:9" ht="15.75" thickBot="1"/>
    <row r="35" spans="1:9" s="21" customFormat="1" ht="14.1" customHeight="1" thickTop="1">
      <c r="A35" s="24" t="s">
        <v>3</v>
      </c>
      <c r="B35" s="5" t="e">
        <f>AVERAGEIF(B3:B33,"&gt;0")</f>
        <v>#DIV/0!</v>
      </c>
      <c r="C35" s="25">
        <f>C3</f>
        <v>2.4516129032258065</v>
      </c>
      <c r="D35" s="5">
        <f>D33</f>
        <v>0</v>
      </c>
      <c r="E35" s="26">
        <f>E33</f>
        <v>100</v>
      </c>
      <c r="F35" s="2"/>
      <c r="G35" s="2"/>
      <c r="H35" s="2"/>
      <c r="I35" s="2"/>
    </row>
    <row r="36" spans="1:9" s="2" customFormat="1" ht="14.1" customHeight="1" thickBot="1">
      <c r="A36" s="27" t="s">
        <v>20</v>
      </c>
      <c r="B36" s="28"/>
      <c r="C36" s="29"/>
      <c r="D36" s="19">
        <f>INT((D33-F33)*10000/F33)/100</f>
        <v>-100</v>
      </c>
      <c r="E36" s="30"/>
    </row>
    <row r="37" spans="1:9" ht="15.75" thickTop="1"/>
  </sheetData>
  <conditionalFormatting sqref="D35">
    <cfRule type="cellIs" dxfId="217" priority="14" operator="lessThanOrEqual">
      <formula>F33</formula>
    </cfRule>
    <cfRule type="cellIs" dxfId="216" priority="15" operator="greaterThan">
      <formula>F33</formula>
    </cfRule>
  </conditionalFormatting>
  <conditionalFormatting sqref="D36">
    <cfRule type="cellIs" dxfId="215" priority="12" operator="lessThanOrEqual">
      <formula>0</formula>
    </cfRule>
    <cfRule type="cellIs" dxfId="214" priority="13" operator="greaterThan">
      <formula>0</formula>
    </cfRule>
  </conditionalFormatting>
  <conditionalFormatting sqref="B35">
    <cfRule type="cellIs" dxfId="213" priority="10" operator="lessThanOrEqual">
      <formula>C35</formula>
    </cfRule>
    <cfRule type="cellIs" dxfId="212" priority="11" operator="greaterThan">
      <formula>C35</formula>
    </cfRule>
  </conditionalFormatting>
  <conditionalFormatting sqref="D3:D33">
    <cfRule type="cellIs" dxfId="211" priority="8" operator="lessThanOrEqual">
      <formula>F3</formula>
    </cfRule>
    <cfRule type="cellIs" dxfId="210" priority="9" operator="greaterThan">
      <formula>F3</formula>
    </cfRule>
  </conditionalFormatting>
  <conditionalFormatting sqref="B3:B33">
    <cfRule type="cellIs" priority="1" stopIfTrue="1" operator="equal">
      <formula>0</formula>
    </cfRule>
    <cfRule type="cellIs" dxfId="209" priority="2" operator="lessThan">
      <formula>$C$3*0.5</formula>
    </cfRule>
    <cfRule type="cellIs" dxfId="208" priority="3" operator="between">
      <formula>$C$3*0.5</formula>
      <formula>$C$3*0.74999999</formula>
    </cfRule>
    <cfRule type="cellIs" dxfId="207" priority="4" operator="between">
      <formula>$C$3*0.75</formula>
      <formula>$C$3*0.99999999</formula>
    </cfRule>
    <cfRule type="cellIs" dxfId="206" priority="5" operator="between">
      <formula>$C$3</formula>
      <formula>$C$3*1.249999999</formula>
    </cfRule>
    <cfRule type="cellIs" dxfId="205" priority="6" operator="between">
      <formula>$C$3*1.25</formula>
      <formula>$C$3*1.49999999</formula>
    </cfRule>
    <cfRule type="cellIs" dxfId="204" priority="7" operator="greaterThan">
      <formula>$C$3*1.5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4"/>
  <sheetViews>
    <sheetView workbookViewId="0">
      <selection activeCell="E4" sqref="E4:E30"/>
    </sheetView>
  </sheetViews>
  <sheetFormatPr baseColWidth="10" defaultRowHeight="15"/>
  <cols>
    <col min="1" max="1" width="9" customWidth="1"/>
    <col min="2" max="2" width="19.140625" customWidth="1"/>
    <col min="3" max="3" width="19" style="1" customWidth="1"/>
    <col min="4" max="4" width="14.140625" customWidth="1"/>
    <col min="5" max="5" width="15.140625" customWidth="1"/>
    <col min="6" max="6" width="14.7109375" customWidth="1"/>
    <col min="7" max="7" width="6.140625" customWidth="1"/>
    <col min="8" max="8" width="17.7109375" customWidth="1"/>
    <col min="9" max="9" width="5.7109375" customWidth="1"/>
  </cols>
  <sheetData>
    <row r="1" spans="1:13" s="2" customFormat="1" ht="14.1" customHeight="1" thickTop="1" thickBot="1">
      <c r="A1" s="2" t="s">
        <v>0</v>
      </c>
      <c r="B1" s="2" t="s">
        <v>18</v>
      </c>
      <c r="C1" s="21" t="s">
        <v>1</v>
      </c>
      <c r="D1" s="2" t="s">
        <v>23</v>
      </c>
      <c r="E1" s="2" t="s">
        <v>5</v>
      </c>
      <c r="F1" s="2" t="s">
        <v>2</v>
      </c>
      <c r="H1" s="22" t="s">
        <v>21</v>
      </c>
      <c r="I1" s="23">
        <f>année!F5</f>
        <v>130</v>
      </c>
      <c r="K1" s="2" t="s">
        <v>66</v>
      </c>
      <c r="M1" s="2">
        <f>MAX(B3:B30)</f>
        <v>0</v>
      </c>
    </row>
    <row r="2" spans="1:13" ht="14.1" customHeight="1" thickTop="1" thickBot="1">
      <c r="A2" t="s">
        <v>4</v>
      </c>
      <c r="E2">
        <v>0</v>
      </c>
      <c r="K2" s="2" t="s">
        <v>67</v>
      </c>
      <c r="M2" s="2">
        <f t="array" ref="M2">MIN(IF(B3:B30&gt;0,B3:B30))</f>
        <v>0</v>
      </c>
    </row>
    <row r="3" spans="1:13" ht="14.1" customHeight="1" thickTop="1">
      <c r="A3">
        <v>1</v>
      </c>
      <c r="B3" s="2">
        <f>E3-E2</f>
        <v>0</v>
      </c>
      <c r="C3" s="1">
        <f>$I$1/28</f>
        <v>4.6428571428571432</v>
      </c>
      <c r="D3">
        <f>E3-E2</f>
        <v>0</v>
      </c>
      <c r="E3">
        <v>0</v>
      </c>
      <c r="F3" s="1">
        <f>C3</f>
        <v>4.6428571428571432</v>
      </c>
      <c r="G3" s="1"/>
      <c r="H3" s="3" t="s">
        <v>34</v>
      </c>
      <c r="I3" s="4">
        <f>COUNTIF(B3:B30,"&gt;="&amp;C3*1.5)</f>
        <v>0</v>
      </c>
      <c r="J3" s="5" t="s">
        <v>35</v>
      </c>
      <c r="K3" s="5"/>
      <c r="L3" s="5"/>
      <c r="M3" s="6"/>
    </row>
    <row r="4" spans="1:13" ht="14.1" customHeight="1">
      <c r="A4">
        <v>2</v>
      </c>
      <c r="B4" s="2">
        <f t="shared" ref="B4:B30" si="0">E4-E3</f>
        <v>0</v>
      </c>
      <c r="C4" s="1">
        <f>$I$1/28</f>
        <v>4.6428571428571432</v>
      </c>
      <c r="D4">
        <f>E4-E2</f>
        <v>0</v>
      </c>
      <c r="E4">
        <v>0</v>
      </c>
      <c r="F4" s="1">
        <f>F3+C4</f>
        <v>9.2857142857142865</v>
      </c>
      <c r="G4" s="1"/>
      <c r="H4" s="7" t="s">
        <v>24</v>
      </c>
      <c r="I4" s="8">
        <f>COUNTIF(B3:B30,"&gt;="&amp;C3*1.25)-I3</f>
        <v>0</v>
      </c>
      <c r="J4" s="9" t="s">
        <v>29</v>
      </c>
      <c r="K4" s="9"/>
      <c r="L4" s="9"/>
      <c r="M4" s="10"/>
    </row>
    <row r="5" spans="1:13" ht="14.1" customHeight="1">
      <c r="A5">
        <v>3</v>
      </c>
      <c r="B5" s="2">
        <f t="shared" si="0"/>
        <v>0</v>
      </c>
      <c r="C5" s="1">
        <f t="shared" ref="C5:C30" si="1">$I$1/28</f>
        <v>4.6428571428571432</v>
      </c>
      <c r="D5">
        <f>E5-E2</f>
        <v>0</v>
      </c>
      <c r="E5">
        <v>0</v>
      </c>
      <c r="F5" s="1">
        <f t="shared" ref="F5:F30" si="2">F4+C5</f>
        <v>13.928571428571431</v>
      </c>
      <c r="G5" s="1"/>
      <c r="H5" s="11" t="s">
        <v>25</v>
      </c>
      <c r="I5" s="12">
        <f>COUNTIF(B3:B30,"&gt;="&amp;C4)-I4-I3</f>
        <v>0</v>
      </c>
      <c r="J5" s="9" t="s">
        <v>27</v>
      </c>
      <c r="K5" s="9"/>
      <c r="L5" s="9"/>
      <c r="M5" s="10"/>
    </row>
    <row r="6" spans="1:13" ht="14.1" customHeight="1">
      <c r="A6">
        <v>4</v>
      </c>
      <c r="B6" s="2">
        <f t="shared" si="0"/>
        <v>0</v>
      </c>
      <c r="C6" s="1">
        <f t="shared" si="1"/>
        <v>4.6428571428571432</v>
      </c>
      <c r="D6">
        <f>E6-E2</f>
        <v>0</v>
      </c>
      <c r="E6">
        <v>0</v>
      </c>
      <c r="F6" s="1">
        <f t="shared" si="2"/>
        <v>18.571428571428573</v>
      </c>
      <c r="G6" s="1"/>
      <c r="H6" s="13" t="s">
        <v>26</v>
      </c>
      <c r="I6" s="14">
        <f>COUNTIF(B3:B30,"&lt;"&amp;C5)-I7-COUNTIF(B3:B30,"=0")-I8</f>
        <v>0</v>
      </c>
      <c r="J6" s="9" t="s">
        <v>28</v>
      </c>
      <c r="K6" s="9"/>
      <c r="L6" s="9"/>
      <c r="M6" s="10"/>
    </row>
    <row r="7" spans="1:13" ht="14.1" customHeight="1">
      <c r="A7">
        <v>5</v>
      </c>
      <c r="B7" s="2">
        <f t="shared" si="0"/>
        <v>0</v>
      </c>
      <c r="C7" s="1">
        <f t="shared" si="1"/>
        <v>4.6428571428571432</v>
      </c>
      <c r="D7">
        <f>E7-E2</f>
        <v>0</v>
      </c>
      <c r="E7">
        <v>0</v>
      </c>
      <c r="F7" s="1">
        <f t="shared" si="2"/>
        <v>23.214285714285715</v>
      </c>
      <c r="G7" s="1"/>
      <c r="H7" s="15" t="s">
        <v>31</v>
      </c>
      <c r="I7" s="16">
        <f>COUNTIF(B3:B30,"&lt;"&amp;C6*0.75)-COUNTIF(B3:B30,"=0")-I8</f>
        <v>0</v>
      </c>
      <c r="J7" s="9" t="s">
        <v>30</v>
      </c>
      <c r="K7" s="9"/>
      <c r="L7" s="9"/>
      <c r="M7" s="10"/>
    </row>
    <row r="8" spans="1:13" ht="14.1" customHeight="1" thickBot="1">
      <c r="A8">
        <v>6</v>
      </c>
      <c r="B8" s="2">
        <f t="shared" si="0"/>
        <v>0</v>
      </c>
      <c r="C8" s="1">
        <f t="shared" si="1"/>
        <v>4.6428571428571432</v>
      </c>
      <c r="D8">
        <f>E8-E2</f>
        <v>0</v>
      </c>
      <c r="E8">
        <v>0</v>
      </c>
      <c r="F8" s="1">
        <f t="shared" si="2"/>
        <v>27.857142857142858</v>
      </c>
      <c r="G8" s="1"/>
      <c r="H8" s="17" t="s">
        <v>32</v>
      </c>
      <c r="I8" s="18">
        <f>COUNTIF(B3:B30,"&lt;"&amp;C7*0.5)-COUNTIF(B3:B30,"=0")</f>
        <v>0</v>
      </c>
      <c r="J8" s="19" t="s">
        <v>33</v>
      </c>
      <c r="K8" s="19"/>
      <c r="L8" s="19"/>
      <c r="M8" s="20"/>
    </row>
    <row r="9" spans="1:13" ht="14.1" customHeight="1" thickTop="1">
      <c r="A9">
        <v>7</v>
      </c>
      <c r="B9" s="2">
        <f t="shared" si="0"/>
        <v>0</v>
      </c>
      <c r="C9" s="1">
        <f t="shared" si="1"/>
        <v>4.6428571428571432</v>
      </c>
      <c r="D9">
        <f>E9-E2</f>
        <v>0</v>
      </c>
      <c r="E9">
        <v>0</v>
      </c>
      <c r="F9" s="1">
        <f t="shared" si="2"/>
        <v>32.5</v>
      </c>
      <c r="G9" s="1"/>
    </row>
    <row r="10" spans="1:13" ht="14.1" customHeight="1">
      <c r="A10">
        <v>8</v>
      </c>
      <c r="B10" s="2">
        <f t="shared" si="0"/>
        <v>0</v>
      </c>
      <c r="C10" s="1">
        <f t="shared" si="1"/>
        <v>4.6428571428571432</v>
      </c>
      <c r="D10">
        <f>E10-E2</f>
        <v>0</v>
      </c>
      <c r="E10">
        <v>0</v>
      </c>
      <c r="F10" s="1">
        <f t="shared" si="2"/>
        <v>37.142857142857146</v>
      </c>
      <c r="G10" s="1"/>
    </row>
    <row r="11" spans="1:13" ht="14.1" customHeight="1">
      <c r="A11">
        <v>9</v>
      </c>
      <c r="B11" s="2">
        <f t="shared" si="0"/>
        <v>0</v>
      </c>
      <c r="C11" s="1">
        <f t="shared" si="1"/>
        <v>4.6428571428571432</v>
      </c>
      <c r="D11">
        <f>E11-E2</f>
        <v>0</v>
      </c>
      <c r="E11">
        <v>0</v>
      </c>
      <c r="F11" s="1">
        <f t="shared" si="2"/>
        <v>41.785714285714292</v>
      </c>
      <c r="G11" s="1"/>
    </row>
    <row r="12" spans="1:13" ht="14.1" customHeight="1">
      <c r="A12">
        <v>10</v>
      </c>
      <c r="B12" s="2">
        <f t="shared" si="0"/>
        <v>0</v>
      </c>
      <c r="C12" s="1">
        <f t="shared" si="1"/>
        <v>4.6428571428571432</v>
      </c>
      <c r="D12">
        <f>E12-E2</f>
        <v>0</v>
      </c>
      <c r="E12">
        <v>0</v>
      </c>
      <c r="F12" s="1">
        <f t="shared" si="2"/>
        <v>46.428571428571438</v>
      </c>
      <c r="G12" s="1"/>
    </row>
    <row r="13" spans="1:13" ht="14.1" customHeight="1">
      <c r="A13">
        <v>11</v>
      </c>
      <c r="B13" s="2">
        <f t="shared" si="0"/>
        <v>0</v>
      </c>
      <c r="C13" s="1">
        <f t="shared" si="1"/>
        <v>4.6428571428571432</v>
      </c>
      <c r="D13">
        <f>E13-E2</f>
        <v>0</v>
      </c>
      <c r="E13">
        <v>0</v>
      </c>
      <c r="F13" s="1">
        <f t="shared" si="2"/>
        <v>51.071428571428584</v>
      </c>
      <c r="G13" s="1"/>
    </row>
    <row r="14" spans="1:13" ht="14.1" customHeight="1">
      <c r="A14">
        <v>12</v>
      </c>
      <c r="B14" s="2">
        <f t="shared" si="0"/>
        <v>0</v>
      </c>
      <c r="C14" s="1">
        <f t="shared" si="1"/>
        <v>4.6428571428571432</v>
      </c>
      <c r="D14">
        <f>E14-E2</f>
        <v>0</v>
      </c>
      <c r="E14">
        <v>0</v>
      </c>
      <c r="F14" s="1">
        <f t="shared" si="2"/>
        <v>55.71428571428573</v>
      </c>
      <c r="G14" s="1"/>
    </row>
    <row r="15" spans="1:13" ht="14.1" customHeight="1">
      <c r="A15">
        <v>13</v>
      </c>
      <c r="B15" s="2">
        <f t="shared" si="0"/>
        <v>0</v>
      </c>
      <c r="C15" s="1">
        <f t="shared" si="1"/>
        <v>4.6428571428571432</v>
      </c>
      <c r="D15">
        <f>E15-E2</f>
        <v>0</v>
      </c>
      <c r="E15">
        <v>0</v>
      </c>
      <c r="F15" s="1">
        <f t="shared" si="2"/>
        <v>60.357142857142875</v>
      </c>
      <c r="G15" s="1"/>
    </row>
    <row r="16" spans="1:13" ht="14.1" customHeight="1">
      <c r="A16">
        <v>14</v>
      </c>
      <c r="B16" s="2">
        <f t="shared" si="0"/>
        <v>0</v>
      </c>
      <c r="C16" s="1">
        <f t="shared" si="1"/>
        <v>4.6428571428571432</v>
      </c>
      <c r="D16">
        <f>E16-E2</f>
        <v>0</v>
      </c>
      <c r="E16">
        <v>0</v>
      </c>
      <c r="F16" s="1">
        <f t="shared" si="2"/>
        <v>65.000000000000014</v>
      </c>
      <c r="G16" s="1"/>
    </row>
    <row r="17" spans="1:9" ht="14.1" customHeight="1">
      <c r="A17">
        <v>15</v>
      </c>
      <c r="B17" s="2">
        <f t="shared" si="0"/>
        <v>0</v>
      </c>
      <c r="C17" s="1">
        <f t="shared" si="1"/>
        <v>4.6428571428571432</v>
      </c>
      <c r="D17">
        <f>E17-E2</f>
        <v>0</v>
      </c>
      <c r="E17">
        <v>0</v>
      </c>
      <c r="F17" s="1">
        <f t="shared" si="2"/>
        <v>69.642857142857153</v>
      </c>
      <c r="G17" s="1"/>
    </row>
    <row r="18" spans="1:9" ht="14.1" customHeight="1">
      <c r="A18">
        <v>16</v>
      </c>
      <c r="B18" s="2">
        <f t="shared" si="0"/>
        <v>0</v>
      </c>
      <c r="C18" s="1">
        <f t="shared" si="1"/>
        <v>4.6428571428571432</v>
      </c>
      <c r="D18">
        <f>E18-E2</f>
        <v>0</v>
      </c>
      <c r="E18">
        <v>0</v>
      </c>
      <c r="F18" s="1">
        <f t="shared" si="2"/>
        <v>74.285714285714292</v>
      </c>
      <c r="G18" s="1"/>
    </row>
    <row r="19" spans="1:9" ht="14.1" customHeight="1">
      <c r="A19">
        <v>17</v>
      </c>
      <c r="B19" s="2">
        <f t="shared" si="0"/>
        <v>0</v>
      </c>
      <c r="C19" s="1">
        <f t="shared" si="1"/>
        <v>4.6428571428571432</v>
      </c>
      <c r="D19">
        <f>E19-E2</f>
        <v>0</v>
      </c>
      <c r="E19">
        <v>0</v>
      </c>
      <c r="F19" s="1">
        <f t="shared" si="2"/>
        <v>78.928571428571431</v>
      </c>
      <c r="G19" s="1"/>
    </row>
    <row r="20" spans="1:9" ht="14.1" customHeight="1">
      <c r="A20">
        <v>18</v>
      </c>
      <c r="B20" s="2">
        <f t="shared" si="0"/>
        <v>0</v>
      </c>
      <c r="C20" s="1">
        <f t="shared" si="1"/>
        <v>4.6428571428571432</v>
      </c>
      <c r="D20">
        <f>E20-E2</f>
        <v>0</v>
      </c>
      <c r="E20">
        <v>0</v>
      </c>
      <c r="F20" s="1">
        <f t="shared" si="2"/>
        <v>83.571428571428569</v>
      </c>
      <c r="G20" s="1"/>
    </row>
    <row r="21" spans="1:9" ht="14.1" customHeight="1">
      <c r="A21">
        <v>19</v>
      </c>
      <c r="B21" s="2">
        <f t="shared" si="0"/>
        <v>0</v>
      </c>
      <c r="C21" s="1">
        <f t="shared" si="1"/>
        <v>4.6428571428571432</v>
      </c>
      <c r="D21">
        <f>E21-E2</f>
        <v>0</v>
      </c>
      <c r="E21">
        <v>0</v>
      </c>
      <c r="F21" s="1">
        <f t="shared" si="2"/>
        <v>88.214285714285708</v>
      </c>
      <c r="G21" s="1"/>
    </row>
    <row r="22" spans="1:9" ht="14.1" customHeight="1">
      <c r="A22">
        <v>20</v>
      </c>
      <c r="B22" s="2">
        <f t="shared" si="0"/>
        <v>0</v>
      </c>
      <c r="C22" s="1">
        <f t="shared" si="1"/>
        <v>4.6428571428571432</v>
      </c>
      <c r="D22">
        <f>E22-E2</f>
        <v>0</v>
      </c>
      <c r="E22">
        <v>0</v>
      </c>
      <c r="F22" s="1">
        <f t="shared" si="2"/>
        <v>92.857142857142847</v>
      </c>
      <c r="G22" s="1"/>
    </row>
    <row r="23" spans="1:9" ht="14.1" customHeight="1">
      <c r="A23">
        <v>21</v>
      </c>
      <c r="B23" s="2">
        <f t="shared" si="0"/>
        <v>0</v>
      </c>
      <c r="C23" s="1">
        <f t="shared" si="1"/>
        <v>4.6428571428571432</v>
      </c>
      <c r="D23">
        <f>E23-E2</f>
        <v>0</v>
      </c>
      <c r="E23">
        <v>0</v>
      </c>
      <c r="F23" s="1">
        <f t="shared" si="2"/>
        <v>97.499999999999986</v>
      </c>
      <c r="G23" s="1"/>
    </row>
    <row r="24" spans="1:9" ht="14.1" customHeight="1">
      <c r="A24">
        <v>22</v>
      </c>
      <c r="B24" s="2">
        <f t="shared" si="0"/>
        <v>0</v>
      </c>
      <c r="C24" s="1">
        <f t="shared" si="1"/>
        <v>4.6428571428571432</v>
      </c>
      <c r="D24">
        <f>E24-E2</f>
        <v>0</v>
      </c>
      <c r="E24">
        <v>0</v>
      </c>
      <c r="F24" s="1">
        <f t="shared" si="2"/>
        <v>102.14285714285712</v>
      </c>
      <c r="G24" s="1"/>
    </row>
    <row r="25" spans="1:9" ht="14.1" customHeight="1">
      <c r="A25">
        <v>23</v>
      </c>
      <c r="B25" s="2">
        <f t="shared" si="0"/>
        <v>0</v>
      </c>
      <c r="C25" s="1">
        <f t="shared" si="1"/>
        <v>4.6428571428571432</v>
      </c>
      <c r="D25">
        <f>E25-E2</f>
        <v>0</v>
      </c>
      <c r="E25">
        <v>0</v>
      </c>
      <c r="F25" s="1">
        <f t="shared" si="2"/>
        <v>106.78571428571426</v>
      </c>
      <c r="G25" s="1"/>
    </row>
    <row r="26" spans="1:9" ht="14.1" customHeight="1">
      <c r="A26">
        <v>24</v>
      </c>
      <c r="B26" s="2">
        <f t="shared" si="0"/>
        <v>0</v>
      </c>
      <c r="C26" s="1">
        <f t="shared" si="1"/>
        <v>4.6428571428571432</v>
      </c>
      <c r="D26">
        <f>E26-E2</f>
        <v>0</v>
      </c>
      <c r="E26">
        <v>0</v>
      </c>
      <c r="F26" s="1">
        <f t="shared" si="2"/>
        <v>111.4285714285714</v>
      </c>
      <c r="G26" s="1"/>
    </row>
    <row r="27" spans="1:9" ht="14.1" customHeight="1">
      <c r="A27">
        <v>25</v>
      </c>
      <c r="B27" s="2">
        <f t="shared" si="0"/>
        <v>0</v>
      </c>
      <c r="C27" s="1">
        <f t="shared" si="1"/>
        <v>4.6428571428571432</v>
      </c>
      <c r="D27">
        <f>E27-E2</f>
        <v>0</v>
      </c>
      <c r="E27">
        <v>0</v>
      </c>
      <c r="F27" s="1">
        <f t="shared" si="2"/>
        <v>116.07142857142854</v>
      </c>
      <c r="G27" s="1"/>
    </row>
    <row r="28" spans="1:9" ht="14.1" customHeight="1">
      <c r="A28">
        <v>26</v>
      </c>
      <c r="B28" s="2">
        <f t="shared" si="0"/>
        <v>0</v>
      </c>
      <c r="C28" s="1">
        <f t="shared" si="1"/>
        <v>4.6428571428571432</v>
      </c>
      <c r="D28">
        <f>E28-E2</f>
        <v>0</v>
      </c>
      <c r="E28">
        <v>0</v>
      </c>
      <c r="F28" s="1">
        <f t="shared" si="2"/>
        <v>120.71428571428568</v>
      </c>
      <c r="G28" s="1"/>
    </row>
    <row r="29" spans="1:9" ht="14.1" customHeight="1">
      <c r="A29">
        <v>27</v>
      </c>
      <c r="B29" s="2">
        <f t="shared" si="0"/>
        <v>0</v>
      </c>
      <c r="C29" s="1">
        <f t="shared" si="1"/>
        <v>4.6428571428571432</v>
      </c>
      <c r="D29">
        <f>E29-E2</f>
        <v>0</v>
      </c>
      <c r="E29">
        <v>0</v>
      </c>
      <c r="F29" s="1">
        <f t="shared" si="2"/>
        <v>125.35714285714282</v>
      </c>
      <c r="G29" s="1"/>
    </row>
    <row r="30" spans="1:9" ht="14.1" customHeight="1">
      <c r="A30">
        <v>28</v>
      </c>
      <c r="B30" s="2">
        <f t="shared" si="0"/>
        <v>0</v>
      </c>
      <c r="C30" s="1">
        <f t="shared" si="1"/>
        <v>4.6428571428571432</v>
      </c>
      <c r="D30">
        <f>E30-E2</f>
        <v>0</v>
      </c>
      <c r="E30">
        <v>0</v>
      </c>
      <c r="F30" s="1">
        <f t="shared" si="2"/>
        <v>129.99999999999997</v>
      </c>
      <c r="G30" s="1"/>
    </row>
    <row r="31" spans="1:9" ht="14.1" customHeight="1" thickBot="1"/>
    <row r="32" spans="1:9" s="21" customFormat="1" ht="14.1" customHeight="1" thickTop="1">
      <c r="A32" s="24" t="s">
        <v>3</v>
      </c>
      <c r="B32" s="5" t="e">
        <f>AVERAGEIF(B3:B30,"&gt;0")</f>
        <v>#DIV/0!</v>
      </c>
      <c r="C32" s="25">
        <f>C3</f>
        <v>4.6428571428571432</v>
      </c>
      <c r="D32" s="5">
        <f>D30</f>
        <v>0</v>
      </c>
      <c r="E32" s="26">
        <f>E30</f>
        <v>0</v>
      </c>
      <c r="F32" s="2"/>
      <c r="G32" s="2"/>
      <c r="H32" s="2"/>
      <c r="I32" s="2"/>
    </row>
    <row r="33" spans="1:5" s="2" customFormat="1" ht="14.1" customHeight="1" thickBot="1">
      <c r="A33" s="27" t="s">
        <v>20</v>
      </c>
      <c r="B33" s="28"/>
      <c r="C33" s="29"/>
      <c r="D33" s="19">
        <f>INT((D30-F30)*10000/F30)/100</f>
        <v>-100</v>
      </c>
      <c r="E33" s="30"/>
    </row>
    <row r="34" spans="1:5" ht="15.75" thickTop="1"/>
  </sheetData>
  <conditionalFormatting sqref="D32">
    <cfRule type="cellIs" dxfId="203" priority="15" operator="lessThanOrEqual">
      <formula>F30</formula>
    </cfRule>
    <cfRule type="cellIs" dxfId="202" priority="16" operator="greaterThan">
      <formula>F30</formula>
    </cfRule>
  </conditionalFormatting>
  <conditionalFormatting sqref="D33">
    <cfRule type="cellIs" dxfId="201" priority="13" operator="lessThanOrEqual">
      <formula>0</formula>
    </cfRule>
    <cfRule type="cellIs" dxfId="200" priority="14" operator="greaterThan">
      <formula>0</formula>
    </cfRule>
  </conditionalFormatting>
  <conditionalFormatting sqref="B32">
    <cfRule type="cellIs" dxfId="199" priority="11" operator="lessThanOrEqual">
      <formula>C32</formula>
    </cfRule>
    <cfRule type="cellIs" dxfId="198" priority="12" operator="greaterThan">
      <formula>C32</formula>
    </cfRule>
  </conditionalFormatting>
  <conditionalFormatting sqref="D3:D30">
    <cfRule type="cellIs" dxfId="197" priority="9" operator="lessThanOrEqual">
      <formula>F3</formula>
    </cfRule>
    <cfRule type="cellIs" dxfId="196" priority="10" operator="greaterThan">
      <formula>F3</formula>
    </cfRule>
  </conditionalFormatting>
  <conditionalFormatting sqref="B3:B30">
    <cfRule type="cellIs" priority="2" stopIfTrue="1" operator="equal">
      <formula>0</formula>
    </cfRule>
    <cfRule type="cellIs" dxfId="195" priority="3" operator="lessThan">
      <formula>$C$3*0.5</formula>
    </cfRule>
    <cfRule type="cellIs" dxfId="194" priority="4" operator="between">
      <formula>$C$3*0.5</formula>
      <formula>$C$3*0.74999999</formula>
    </cfRule>
    <cfRule type="cellIs" dxfId="193" priority="5" operator="between">
      <formula>$C$3*0.75</formula>
      <formula>$C$3*0.99999999</formula>
    </cfRule>
    <cfRule type="cellIs" dxfId="192" priority="6" operator="between">
      <formula>$C$3</formula>
      <formula>$C$3*1.249999999</formula>
    </cfRule>
    <cfRule type="cellIs" dxfId="191" priority="7" operator="between">
      <formula>$C$3*1.25</formula>
      <formula>$C$3*1.49999999</formula>
    </cfRule>
    <cfRule type="cellIs" dxfId="190" priority="8" operator="greaterThan">
      <formula>$C$3*1.5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7"/>
  <sheetViews>
    <sheetView workbookViewId="0">
      <selection activeCell="E3" sqref="E3:E33"/>
    </sheetView>
  </sheetViews>
  <sheetFormatPr baseColWidth="10" defaultRowHeight="15"/>
  <cols>
    <col min="1" max="1" width="9" customWidth="1"/>
    <col min="2" max="2" width="19.28515625" customWidth="1"/>
    <col min="3" max="3" width="19" style="1" customWidth="1"/>
    <col min="4" max="4" width="14.28515625" customWidth="1"/>
    <col min="5" max="5" width="15.140625" customWidth="1"/>
    <col min="6" max="6" width="14.7109375" customWidth="1"/>
    <col min="7" max="7" width="6.28515625" customWidth="1"/>
    <col min="8" max="8" width="18" customWidth="1"/>
    <col min="9" max="9" width="5.7109375" customWidth="1"/>
  </cols>
  <sheetData>
    <row r="1" spans="1:13" s="2" customFormat="1" ht="14.1" customHeight="1" thickTop="1" thickBot="1">
      <c r="A1" s="2" t="s">
        <v>0</v>
      </c>
      <c r="B1" s="2" t="s">
        <v>18</v>
      </c>
      <c r="C1" s="21" t="s">
        <v>1</v>
      </c>
      <c r="D1" s="2" t="s">
        <v>23</v>
      </c>
      <c r="E1" s="2" t="s">
        <v>5</v>
      </c>
      <c r="F1" s="2" t="s">
        <v>2</v>
      </c>
      <c r="H1" s="22" t="s">
        <v>21</v>
      </c>
      <c r="I1" s="23">
        <f>année!F6</f>
        <v>184</v>
      </c>
      <c r="K1" s="2" t="s">
        <v>66</v>
      </c>
      <c r="M1" s="2">
        <f>MAX(B3:B33)</f>
        <v>0</v>
      </c>
    </row>
    <row r="2" spans="1:13" ht="14.1" customHeight="1" thickTop="1" thickBot="1">
      <c r="A2" t="s">
        <v>4</v>
      </c>
      <c r="E2">
        <v>0</v>
      </c>
      <c r="K2" s="2" t="s">
        <v>67</v>
      </c>
      <c r="L2" s="2"/>
      <c r="M2" s="2">
        <f t="array" ref="M2">MIN(IF(B3:B33&gt;0,B3:B33))</f>
        <v>0</v>
      </c>
    </row>
    <row r="3" spans="1:13" ht="14.1" customHeight="1" thickTop="1">
      <c r="A3">
        <v>1</v>
      </c>
      <c r="B3" s="2">
        <f>E3-E2</f>
        <v>0</v>
      </c>
      <c r="C3" s="1">
        <f>$I$1/31</f>
        <v>5.935483870967742</v>
      </c>
      <c r="D3">
        <f>E3-E2</f>
        <v>0</v>
      </c>
      <c r="E3">
        <v>0</v>
      </c>
      <c r="F3" s="1">
        <f>C3</f>
        <v>5.935483870967742</v>
      </c>
      <c r="G3" s="1"/>
      <c r="H3" s="3" t="s">
        <v>34</v>
      </c>
      <c r="I3" s="4">
        <f>COUNTIF(B3:B33,"&gt;="&amp;C3*1.5)</f>
        <v>0</v>
      </c>
      <c r="J3" s="5" t="s">
        <v>35</v>
      </c>
      <c r="K3" s="5"/>
      <c r="L3" s="5"/>
      <c r="M3" s="6"/>
    </row>
    <row r="4" spans="1:13" ht="14.1" customHeight="1">
      <c r="A4">
        <v>2</v>
      </c>
      <c r="B4" s="2">
        <f t="shared" ref="B4:B33" si="0">E4-E3</f>
        <v>0</v>
      </c>
      <c r="C4" s="1">
        <f t="shared" ref="C4:C33" si="1">$I$1/31</f>
        <v>5.935483870967742</v>
      </c>
      <c r="D4">
        <f>E4-E2</f>
        <v>0</v>
      </c>
      <c r="E4">
        <v>0</v>
      </c>
      <c r="F4" s="1">
        <f>F3+C4</f>
        <v>11.870967741935484</v>
      </c>
      <c r="G4" s="1"/>
      <c r="H4" s="7" t="s">
        <v>24</v>
      </c>
      <c r="I4" s="8">
        <f>COUNTIF(B3:B33,"&gt;="&amp;C3*1.25)-I3</f>
        <v>0</v>
      </c>
      <c r="J4" s="9" t="s">
        <v>29</v>
      </c>
      <c r="K4" s="9"/>
      <c r="L4" s="9"/>
      <c r="M4" s="10"/>
    </row>
    <row r="5" spans="1:13" ht="14.1" customHeight="1">
      <c r="A5">
        <v>3</v>
      </c>
      <c r="B5" s="2">
        <f t="shared" si="0"/>
        <v>0</v>
      </c>
      <c r="C5" s="1">
        <f t="shared" si="1"/>
        <v>5.935483870967742</v>
      </c>
      <c r="D5">
        <f>E5-E2</f>
        <v>0</v>
      </c>
      <c r="E5">
        <v>0</v>
      </c>
      <c r="F5" s="1">
        <f t="shared" ref="F5:F33" si="2">F4+C5</f>
        <v>17.806451612903224</v>
      </c>
      <c r="G5" s="1"/>
      <c r="H5" s="11" t="s">
        <v>25</v>
      </c>
      <c r="I5" s="12">
        <f>COUNTIF(B3:B33,"&gt;="&amp;C4)-I4-I3</f>
        <v>0</v>
      </c>
      <c r="J5" s="9" t="s">
        <v>27</v>
      </c>
      <c r="K5" s="9"/>
      <c r="L5" s="9"/>
      <c r="M5" s="10"/>
    </row>
    <row r="6" spans="1:13" ht="14.1" customHeight="1">
      <c r="A6">
        <v>4</v>
      </c>
      <c r="B6" s="2">
        <f t="shared" si="0"/>
        <v>0</v>
      </c>
      <c r="C6" s="1">
        <f t="shared" si="1"/>
        <v>5.935483870967742</v>
      </c>
      <c r="D6">
        <f>E6-E2</f>
        <v>0</v>
      </c>
      <c r="E6">
        <v>0</v>
      </c>
      <c r="F6" s="1">
        <f t="shared" si="2"/>
        <v>23.741935483870968</v>
      </c>
      <c r="G6" s="1"/>
      <c r="H6" s="13" t="s">
        <v>26</v>
      </c>
      <c r="I6" s="14">
        <f>COUNTIF(B3:B33,"&lt;"&amp;C5)-I7-COUNTIF(B3:B33,"=0")-I8</f>
        <v>0</v>
      </c>
      <c r="J6" s="9" t="s">
        <v>28</v>
      </c>
      <c r="K6" s="9"/>
      <c r="L6" s="9"/>
      <c r="M6" s="10"/>
    </row>
    <row r="7" spans="1:13" ht="14.1" customHeight="1">
      <c r="A7">
        <v>5</v>
      </c>
      <c r="B7" s="2">
        <f t="shared" si="0"/>
        <v>0</v>
      </c>
      <c r="C7" s="1">
        <f t="shared" si="1"/>
        <v>5.935483870967742</v>
      </c>
      <c r="D7">
        <f>E7-E2</f>
        <v>0</v>
      </c>
      <c r="E7">
        <v>0</v>
      </c>
      <c r="F7" s="1">
        <f t="shared" si="2"/>
        <v>29.677419354838712</v>
      </c>
      <c r="G7" s="1"/>
      <c r="H7" s="15" t="s">
        <v>31</v>
      </c>
      <c r="I7" s="16">
        <f>COUNTIF(B3:B33,"&lt;"&amp;C6*0.75)-COUNTIF(B3:B33,"=0")-I8</f>
        <v>0</v>
      </c>
      <c r="J7" s="9" t="s">
        <v>30</v>
      </c>
      <c r="K7" s="9"/>
      <c r="L7" s="9"/>
      <c r="M7" s="10"/>
    </row>
    <row r="8" spans="1:13" ht="14.1" customHeight="1" thickBot="1">
      <c r="A8">
        <v>6</v>
      </c>
      <c r="B8" s="2">
        <f t="shared" si="0"/>
        <v>0</v>
      </c>
      <c r="C8" s="1">
        <f t="shared" si="1"/>
        <v>5.935483870967742</v>
      </c>
      <c r="D8">
        <f>E8-E2</f>
        <v>0</v>
      </c>
      <c r="E8">
        <v>0</v>
      </c>
      <c r="F8" s="1">
        <f t="shared" si="2"/>
        <v>35.612903225806456</v>
      </c>
      <c r="G8" s="1"/>
      <c r="H8" s="17" t="s">
        <v>32</v>
      </c>
      <c r="I8" s="18">
        <f>COUNTIF(B3:B33,"&lt;"&amp;C7*0.5)-COUNTIF(B3:B33,"=0")</f>
        <v>0</v>
      </c>
      <c r="J8" s="19" t="s">
        <v>33</v>
      </c>
      <c r="K8" s="19"/>
      <c r="L8" s="19"/>
      <c r="M8" s="20"/>
    </row>
    <row r="9" spans="1:13" ht="14.1" customHeight="1" thickTop="1">
      <c r="A9">
        <v>7</v>
      </c>
      <c r="B9" s="2">
        <f t="shared" si="0"/>
        <v>0</v>
      </c>
      <c r="C9" s="1">
        <f t="shared" si="1"/>
        <v>5.935483870967742</v>
      </c>
      <c r="D9">
        <f>E9-E2</f>
        <v>0</v>
      </c>
      <c r="E9">
        <v>0</v>
      </c>
      <c r="F9" s="1">
        <f t="shared" si="2"/>
        <v>41.548387096774199</v>
      </c>
      <c r="G9" s="1"/>
    </row>
    <row r="10" spans="1:13" ht="14.1" customHeight="1">
      <c r="A10">
        <v>8</v>
      </c>
      <c r="B10" s="2">
        <f t="shared" si="0"/>
        <v>0</v>
      </c>
      <c r="C10" s="1">
        <f t="shared" si="1"/>
        <v>5.935483870967742</v>
      </c>
      <c r="D10">
        <f>E10-E2</f>
        <v>0</v>
      </c>
      <c r="E10">
        <v>0</v>
      </c>
      <c r="F10" s="1">
        <f t="shared" si="2"/>
        <v>47.483870967741943</v>
      </c>
      <c r="G10" s="1"/>
    </row>
    <row r="11" spans="1:13" ht="14.1" customHeight="1">
      <c r="A11">
        <v>9</v>
      </c>
      <c r="B11" s="2">
        <f t="shared" si="0"/>
        <v>0</v>
      </c>
      <c r="C11" s="1">
        <f t="shared" si="1"/>
        <v>5.935483870967742</v>
      </c>
      <c r="D11">
        <f>E11-E2</f>
        <v>0</v>
      </c>
      <c r="E11">
        <v>0</v>
      </c>
      <c r="F11" s="1">
        <f t="shared" si="2"/>
        <v>53.419354838709687</v>
      </c>
      <c r="G11" s="1"/>
    </row>
    <row r="12" spans="1:13" ht="14.1" customHeight="1">
      <c r="A12">
        <v>10</v>
      </c>
      <c r="B12" s="2">
        <f t="shared" si="0"/>
        <v>0</v>
      </c>
      <c r="C12" s="1">
        <f t="shared" si="1"/>
        <v>5.935483870967742</v>
      </c>
      <c r="D12">
        <f>E12-E2</f>
        <v>0</v>
      </c>
      <c r="E12">
        <v>0</v>
      </c>
      <c r="F12" s="1">
        <f t="shared" si="2"/>
        <v>59.354838709677431</v>
      </c>
      <c r="G12" s="1"/>
    </row>
    <row r="13" spans="1:13" ht="14.1" customHeight="1">
      <c r="A13">
        <v>11</v>
      </c>
      <c r="B13" s="2">
        <f t="shared" si="0"/>
        <v>0</v>
      </c>
      <c r="C13" s="1">
        <f t="shared" si="1"/>
        <v>5.935483870967742</v>
      </c>
      <c r="D13">
        <f>E13-E2</f>
        <v>0</v>
      </c>
      <c r="E13">
        <v>0</v>
      </c>
      <c r="F13" s="1">
        <f t="shared" si="2"/>
        <v>65.290322580645167</v>
      </c>
      <c r="G13" s="1"/>
    </row>
    <row r="14" spans="1:13" ht="14.1" customHeight="1">
      <c r="A14">
        <v>12</v>
      </c>
      <c r="B14" s="2">
        <f t="shared" si="0"/>
        <v>0</v>
      </c>
      <c r="C14" s="1">
        <f t="shared" si="1"/>
        <v>5.935483870967742</v>
      </c>
      <c r="D14">
        <f>E14-E2</f>
        <v>0</v>
      </c>
      <c r="E14">
        <v>0</v>
      </c>
      <c r="F14" s="1">
        <f t="shared" si="2"/>
        <v>71.225806451612911</v>
      </c>
      <c r="G14" s="1"/>
    </row>
    <row r="15" spans="1:13" ht="14.1" customHeight="1">
      <c r="A15">
        <v>13</v>
      </c>
      <c r="B15" s="2">
        <f t="shared" si="0"/>
        <v>0</v>
      </c>
      <c r="C15" s="1">
        <f t="shared" si="1"/>
        <v>5.935483870967742</v>
      </c>
      <c r="D15">
        <f>E15-E2</f>
        <v>0</v>
      </c>
      <c r="E15">
        <v>0</v>
      </c>
      <c r="F15" s="1">
        <f t="shared" si="2"/>
        <v>77.161290322580655</v>
      </c>
      <c r="G15" s="1"/>
    </row>
    <row r="16" spans="1:13" ht="14.1" customHeight="1">
      <c r="A16">
        <v>14</v>
      </c>
      <c r="B16" s="2">
        <f t="shared" si="0"/>
        <v>0</v>
      </c>
      <c r="C16" s="1">
        <f t="shared" si="1"/>
        <v>5.935483870967742</v>
      </c>
      <c r="D16">
        <f>E16-E2</f>
        <v>0</v>
      </c>
      <c r="E16">
        <v>0</v>
      </c>
      <c r="F16" s="1">
        <f t="shared" si="2"/>
        <v>83.096774193548399</v>
      </c>
      <c r="G16" s="1"/>
    </row>
    <row r="17" spans="1:7" ht="14.1" customHeight="1">
      <c r="A17">
        <v>15</v>
      </c>
      <c r="B17" s="2">
        <f t="shared" si="0"/>
        <v>0</v>
      </c>
      <c r="C17" s="1">
        <f t="shared" si="1"/>
        <v>5.935483870967742</v>
      </c>
      <c r="D17">
        <f>E17-E2</f>
        <v>0</v>
      </c>
      <c r="E17">
        <v>0</v>
      </c>
      <c r="F17" s="1">
        <f t="shared" si="2"/>
        <v>89.032258064516142</v>
      </c>
      <c r="G17" s="1"/>
    </row>
    <row r="18" spans="1:7" ht="14.1" customHeight="1">
      <c r="A18">
        <v>16</v>
      </c>
      <c r="B18" s="2">
        <f t="shared" si="0"/>
        <v>0</v>
      </c>
      <c r="C18" s="1">
        <f t="shared" si="1"/>
        <v>5.935483870967742</v>
      </c>
      <c r="D18">
        <f>E18-E2</f>
        <v>0</v>
      </c>
      <c r="E18">
        <v>0</v>
      </c>
      <c r="F18" s="1">
        <f t="shared" si="2"/>
        <v>94.967741935483886</v>
      </c>
      <c r="G18" s="1"/>
    </row>
    <row r="19" spans="1:7" ht="14.1" customHeight="1">
      <c r="A19">
        <v>17</v>
      </c>
      <c r="B19" s="2">
        <f t="shared" si="0"/>
        <v>0</v>
      </c>
      <c r="C19" s="1">
        <f t="shared" si="1"/>
        <v>5.935483870967742</v>
      </c>
      <c r="D19">
        <f>E19-E2</f>
        <v>0</v>
      </c>
      <c r="E19">
        <v>0</v>
      </c>
      <c r="F19" s="1">
        <f t="shared" si="2"/>
        <v>100.90322580645163</v>
      </c>
      <c r="G19" s="1"/>
    </row>
    <row r="20" spans="1:7" ht="14.1" customHeight="1">
      <c r="A20">
        <v>18</v>
      </c>
      <c r="B20" s="2">
        <f t="shared" si="0"/>
        <v>0</v>
      </c>
      <c r="C20" s="1">
        <f t="shared" si="1"/>
        <v>5.935483870967742</v>
      </c>
      <c r="D20">
        <f>E20-E2</f>
        <v>0</v>
      </c>
      <c r="E20">
        <v>0</v>
      </c>
      <c r="F20" s="1">
        <f t="shared" si="2"/>
        <v>106.83870967741937</v>
      </c>
      <c r="G20" s="1"/>
    </row>
    <row r="21" spans="1:7" ht="14.1" customHeight="1">
      <c r="A21">
        <v>19</v>
      </c>
      <c r="B21" s="2">
        <f t="shared" si="0"/>
        <v>0</v>
      </c>
      <c r="C21" s="1">
        <f t="shared" si="1"/>
        <v>5.935483870967742</v>
      </c>
      <c r="D21">
        <f>E21-E2</f>
        <v>0</v>
      </c>
      <c r="E21">
        <v>0</v>
      </c>
      <c r="F21" s="1">
        <f t="shared" si="2"/>
        <v>112.77419354838712</v>
      </c>
      <c r="G21" s="1"/>
    </row>
    <row r="22" spans="1:7" ht="14.1" customHeight="1">
      <c r="A22">
        <v>20</v>
      </c>
      <c r="B22" s="2">
        <f t="shared" si="0"/>
        <v>0</v>
      </c>
      <c r="C22" s="1">
        <f t="shared" si="1"/>
        <v>5.935483870967742</v>
      </c>
      <c r="D22">
        <f>E22-E2</f>
        <v>0</v>
      </c>
      <c r="E22">
        <v>0</v>
      </c>
      <c r="F22" s="1">
        <f t="shared" si="2"/>
        <v>118.70967741935486</v>
      </c>
      <c r="G22" s="1"/>
    </row>
    <row r="23" spans="1:7" ht="14.1" customHeight="1">
      <c r="A23">
        <v>21</v>
      </c>
      <c r="B23" s="2">
        <f t="shared" si="0"/>
        <v>0</v>
      </c>
      <c r="C23" s="1">
        <f t="shared" si="1"/>
        <v>5.935483870967742</v>
      </c>
      <c r="D23">
        <f>E23-E2</f>
        <v>0</v>
      </c>
      <c r="E23">
        <v>0</v>
      </c>
      <c r="F23" s="1">
        <f t="shared" si="2"/>
        <v>124.6451612903226</v>
      </c>
      <c r="G23" s="1"/>
    </row>
    <row r="24" spans="1:7" ht="14.1" customHeight="1">
      <c r="A24">
        <v>22</v>
      </c>
      <c r="B24" s="2">
        <f t="shared" si="0"/>
        <v>0</v>
      </c>
      <c r="C24" s="1">
        <f t="shared" si="1"/>
        <v>5.935483870967742</v>
      </c>
      <c r="D24">
        <f>E24-E2</f>
        <v>0</v>
      </c>
      <c r="E24">
        <v>0</v>
      </c>
      <c r="F24" s="1">
        <f t="shared" si="2"/>
        <v>130.58064516129033</v>
      </c>
      <c r="G24" s="1"/>
    </row>
    <row r="25" spans="1:7" ht="14.1" customHeight="1">
      <c r="A25">
        <v>23</v>
      </c>
      <c r="B25" s="2">
        <f t="shared" si="0"/>
        <v>0</v>
      </c>
      <c r="C25" s="1">
        <f t="shared" si="1"/>
        <v>5.935483870967742</v>
      </c>
      <c r="D25">
        <f>E25-E2</f>
        <v>0</v>
      </c>
      <c r="E25">
        <v>0</v>
      </c>
      <c r="F25" s="1">
        <f t="shared" si="2"/>
        <v>136.51612903225808</v>
      </c>
      <c r="G25" s="1"/>
    </row>
    <row r="26" spans="1:7" ht="14.1" customHeight="1">
      <c r="A26">
        <v>24</v>
      </c>
      <c r="B26" s="2">
        <f t="shared" si="0"/>
        <v>0</v>
      </c>
      <c r="C26" s="1">
        <f t="shared" si="1"/>
        <v>5.935483870967742</v>
      </c>
      <c r="D26">
        <f>E26-E2</f>
        <v>0</v>
      </c>
      <c r="E26">
        <v>0</v>
      </c>
      <c r="F26" s="1">
        <f t="shared" si="2"/>
        <v>142.45161290322582</v>
      </c>
      <c r="G26" s="1"/>
    </row>
    <row r="27" spans="1:7" ht="14.1" customHeight="1">
      <c r="A27">
        <v>25</v>
      </c>
      <c r="B27" s="2">
        <f t="shared" si="0"/>
        <v>0</v>
      </c>
      <c r="C27" s="1">
        <f t="shared" si="1"/>
        <v>5.935483870967742</v>
      </c>
      <c r="D27">
        <f>E27-E2</f>
        <v>0</v>
      </c>
      <c r="E27">
        <v>0</v>
      </c>
      <c r="F27" s="1">
        <f t="shared" si="2"/>
        <v>148.38709677419357</v>
      </c>
      <c r="G27" s="1"/>
    </row>
    <row r="28" spans="1:7" ht="14.1" customHeight="1">
      <c r="A28">
        <v>26</v>
      </c>
      <c r="B28" s="2">
        <f t="shared" si="0"/>
        <v>0</v>
      </c>
      <c r="C28" s="1">
        <f t="shared" si="1"/>
        <v>5.935483870967742</v>
      </c>
      <c r="D28">
        <f>E28-E2</f>
        <v>0</v>
      </c>
      <c r="E28">
        <v>0</v>
      </c>
      <c r="F28" s="1">
        <f t="shared" si="2"/>
        <v>154.32258064516131</v>
      </c>
      <c r="G28" s="1"/>
    </row>
    <row r="29" spans="1:7" ht="14.1" customHeight="1">
      <c r="A29">
        <v>27</v>
      </c>
      <c r="B29" s="2">
        <f t="shared" si="0"/>
        <v>0</v>
      </c>
      <c r="C29" s="1">
        <f t="shared" si="1"/>
        <v>5.935483870967742</v>
      </c>
      <c r="D29">
        <f>E29-E2</f>
        <v>0</v>
      </c>
      <c r="E29">
        <v>0</v>
      </c>
      <c r="F29" s="1">
        <f t="shared" si="2"/>
        <v>160.25806451612905</v>
      </c>
      <c r="G29" s="1"/>
    </row>
    <row r="30" spans="1:7" ht="14.1" customHeight="1">
      <c r="A30">
        <v>28</v>
      </c>
      <c r="B30" s="2">
        <f t="shared" si="0"/>
        <v>0</v>
      </c>
      <c r="C30" s="1">
        <f t="shared" si="1"/>
        <v>5.935483870967742</v>
      </c>
      <c r="D30">
        <f>E30-E2</f>
        <v>0</v>
      </c>
      <c r="E30">
        <v>0</v>
      </c>
      <c r="F30" s="1">
        <f t="shared" si="2"/>
        <v>166.1935483870968</v>
      </c>
      <c r="G30" s="1"/>
    </row>
    <row r="31" spans="1:7" ht="14.1" customHeight="1">
      <c r="A31">
        <v>29</v>
      </c>
      <c r="B31" s="2">
        <f t="shared" si="0"/>
        <v>0</v>
      </c>
      <c r="C31" s="1">
        <f t="shared" si="1"/>
        <v>5.935483870967742</v>
      </c>
      <c r="D31">
        <f>E31-E3</f>
        <v>0</v>
      </c>
      <c r="E31">
        <v>0</v>
      </c>
      <c r="F31" s="1">
        <f t="shared" si="2"/>
        <v>172.12903225806454</v>
      </c>
      <c r="G31" s="1"/>
    </row>
    <row r="32" spans="1:7" ht="14.1" customHeight="1">
      <c r="A32">
        <v>30</v>
      </c>
      <c r="B32" s="2">
        <f t="shared" si="0"/>
        <v>0</v>
      </c>
      <c r="C32" s="1">
        <f t="shared" si="1"/>
        <v>5.935483870967742</v>
      </c>
      <c r="D32">
        <f>E32-E2</f>
        <v>0</v>
      </c>
      <c r="E32">
        <v>0</v>
      </c>
      <c r="F32" s="1">
        <f t="shared" si="2"/>
        <v>178.06451612903228</v>
      </c>
      <c r="G32" s="1"/>
    </row>
    <row r="33" spans="1:9" ht="14.1" customHeight="1">
      <c r="A33">
        <v>31</v>
      </c>
      <c r="B33" s="2">
        <f t="shared" si="0"/>
        <v>0</v>
      </c>
      <c r="C33" s="1">
        <f t="shared" si="1"/>
        <v>5.935483870967742</v>
      </c>
      <c r="D33">
        <f>E33-E2</f>
        <v>0</v>
      </c>
      <c r="E33">
        <v>0</v>
      </c>
      <c r="F33" s="1">
        <f t="shared" si="2"/>
        <v>184.00000000000003</v>
      </c>
      <c r="G33" s="1"/>
    </row>
    <row r="34" spans="1:9" ht="14.1" customHeight="1" thickBot="1"/>
    <row r="35" spans="1:9" s="21" customFormat="1" ht="14.1" customHeight="1" thickTop="1">
      <c r="A35" s="24" t="s">
        <v>3</v>
      </c>
      <c r="B35" s="5" t="e">
        <f>AVERAGEIF(B3:B30,"&gt;0")</f>
        <v>#DIV/0!</v>
      </c>
      <c r="C35" s="25">
        <f>C3</f>
        <v>5.935483870967742</v>
      </c>
      <c r="D35" s="5">
        <f>D33</f>
        <v>0</v>
      </c>
      <c r="E35" s="26">
        <f>E33</f>
        <v>0</v>
      </c>
      <c r="F35" s="2"/>
      <c r="G35" s="2"/>
      <c r="H35" s="2"/>
      <c r="I35" s="2"/>
    </row>
    <row r="36" spans="1:9" s="2" customFormat="1" ht="14.1" customHeight="1" thickBot="1">
      <c r="A36" s="27" t="s">
        <v>20</v>
      </c>
      <c r="B36" s="28"/>
      <c r="C36" s="29"/>
      <c r="D36" s="19">
        <f>INT((D33-F33)*10000/F33)/100</f>
        <v>-100</v>
      </c>
      <c r="E36" s="30"/>
    </row>
    <row r="37" spans="1:9" ht="15.75" thickTop="1"/>
  </sheetData>
  <conditionalFormatting sqref="D35">
    <cfRule type="cellIs" dxfId="189" priority="14" operator="lessThanOrEqual">
      <formula>F33</formula>
    </cfRule>
    <cfRule type="cellIs" dxfId="188" priority="15" operator="greaterThan">
      <formula>F33</formula>
    </cfRule>
  </conditionalFormatting>
  <conditionalFormatting sqref="D36">
    <cfRule type="cellIs" dxfId="187" priority="12" operator="lessThanOrEqual">
      <formula>0</formula>
    </cfRule>
    <cfRule type="cellIs" dxfId="186" priority="13" operator="greaterThan">
      <formula>0</formula>
    </cfRule>
  </conditionalFormatting>
  <conditionalFormatting sqref="B35">
    <cfRule type="cellIs" dxfId="185" priority="10" operator="lessThanOrEqual">
      <formula>C35</formula>
    </cfRule>
    <cfRule type="cellIs" dxfId="184" priority="11" operator="greaterThan">
      <formula>C35</formula>
    </cfRule>
  </conditionalFormatting>
  <conditionalFormatting sqref="D3:D33">
    <cfRule type="cellIs" dxfId="183" priority="8" operator="lessThanOrEqual">
      <formula>F3</formula>
    </cfRule>
    <cfRule type="cellIs" dxfId="182" priority="9" operator="greaterThan">
      <formula>F3</formula>
    </cfRule>
  </conditionalFormatting>
  <conditionalFormatting sqref="B3:B33">
    <cfRule type="cellIs" priority="1" stopIfTrue="1" operator="equal">
      <formula>0</formula>
    </cfRule>
    <cfRule type="cellIs" dxfId="181" priority="2" operator="lessThan">
      <formula>$C$3*0.5</formula>
    </cfRule>
    <cfRule type="cellIs" dxfId="180" priority="3" operator="between">
      <formula>$C$3*0.5</formula>
      <formula>$C$3*0.74999999</formula>
    </cfRule>
    <cfRule type="cellIs" dxfId="179" priority="4" operator="between">
      <formula>$C$3*0.75</formula>
      <formula>$C$3*0.99999999</formula>
    </cfRule>
    <cfRule type="cellIs" dxfId="178" priority="5" operator="between">
      <formula>$C$3</formula>
      <formula>$C$3*1.249999999</formula>
    </cfRule>
    <cfRule type="cellIs" dxfId="177" priority="6" operator="between">
      <formula>$C$3*1.25</formula>
      <formula>$C$3*1.49999999</formula>
    </cfRule>
    <cfRule type="cellIs" dxfId="176" priority="7" operator="greaterThan">
      <formula>$C$3*1.5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6"/>
  <sheetViews>
    <sheetView workbookViewId="0">
      <selection activeCell="E3" sqref="E3:E32"/>
    </sheetView>
  </sheetViews>
  <sheetFormatPr baseColWidth="10" defaultRowHeight="15"/>
  <cols>
    <col min="1" max="1" width="9" customWidth="1"/>
    <col min="2" max="2" width="19.5703125" customWidth="1"/>
    <col min="3" max="3" width="19" style="1" customWidth="1"/>
    <col min="4" max="4" width="14.42578125" customWidth="1"/>
    <col min="5" max="5" width="15.140625" customWidth="1"/>
    <col min="6" max="6" width="14.7109375" customWidth="1"/>
    <col min="7" max="7" width="5" customWidth="1"/>
    <col min="8" max="8" width="17.7109375" customWidth="1"/>
    <col min="9" max="9" width="5.7109375" customWidth="1"/>
  </cols>
  <sheetData>
    <row r="1" spans="1:13" s="2" customFormat="1" ht="14.1" customHeight="1" thickTop="1" thickBot="1">
      <c r="A1" s="2" t="s">
        <v>0</v>
      </c>
      <c r="B1" s="2" t="s">
        <v>18</v>
      </c>
      <c r="C1" s="21" t="s">
        <v>1</v>
      </c>
      <c r="D1" s="2" t="s">
        <v>23</v>
      </c>
      <c r="E1" s="2" t="s">
        <v>5</v>
      </c>
      <c r="F1" s="2" t="s">
        <v>2</v>
      </c>
      <c r="H1" s="22" t="s">
        <v>21</v>
      </c>
      <c r="I1" s="23">
        <v>246</v>
      </c>
      <c r="K1" s="2" t="s">
        <v>66</v>
      </c>
      <c r="M1" s="2">
        <f>MAX(B3:B32)</f>
        <v>0</v>
      </c>
    </row>
    <row r="2" spans="1:13" ht="14.1" customHeight="1" thickTop="1" thickBot="1">
      <c r="A2" t="s">
        <v>4</v>
      </c>
      <c r="E2">
        <v>0</v>
      </c>
      <c r="K2" s="2" t="s">
        <v>67</v>
      </c>
      <c r="L2" s="2"/>
      <c r="M2" s="2">
        <f t="array" ref="M2">MIN(IF(B3:B32&gt;0,B3:B32))</f>
        <v>0</v>
      </c>
    </row>
    <row r="3" spans="1:13" ht="14.1" customHeight="1" thickTop="1">
      <c r="A3">
        <v>1</v>
      </c>
      <c r="B3" s="2">
        <f>E3-E2</f>
        <v>0</v>
      </c>
      <c r="C3" s="1">
        <f>$I$1/30</f>
        <v>8.1999999999999993</v>
      </c>
      <c r="D3">
        <f>E3-E2</f>
        <v>0</v>
      </c>
      <c r="E3">
        <v>0</v>
      </c>
      <c r="F3" s="1">
        <f>C3</f>
        <v>8.1999999999999993</v>
      </c>
      <c r="G3" s="1"/>
      <c r="H3" s="3" t="s">
        <v>34</v>
      </c>
      <c r="I3" s="4">
        <f>COUNTIF(B3:B33,"&gt;="&amp;C3*1.5)</f>
        <v>0</v>
      </c>
      <c r="J3" s="5" t="s">
        <v>35</v>
      </c>
      <c r="K3" s="5"/>
      <c r="L3" s="5"/>
      <c r="M3" s="6"/>
    </row>
    <row r="4" spans="1:13" ht="14.1" customHeight="1">
      <c r="A4">
        <v>2</v>
      </c>
      <c r="B4" s="2">
        <f t="shared" ref="B4:B32" si="0">E4-E3</f>
        <v>0</v>
      </c>
      <c r="C4" s="1">
        <f>$I$1/30</f>
        <v>8.1999999999999993</v>
      </c>
      <c r="D4">
        <f>E4-E2</f>
        <v>0</v>
      </c>
      <c r="E4">
        <v>0</v>
      </c>
      <c r="F4" s="1">
        <f>F3+C4</f>
        <v>16.399999999999999</v>
      </c>
      <c r="G4" s="1"/>
      <c r="H4" s="7" t="s">
        <v>24</v>
      </c>
      <c r="I4" s="8">
        <f>COUNTIF(B3:B33,"&gt;="&amp;C3*1.25)-I3</f>
        <v>0</v>
      </c>
      <c r="J4" s="9" t="s">
        <v>29</v>
      </c>
      <c r="K4" s="9"/>
      <c r="L4" s="9"/>
      <c r="M4" s="10"/>
    </row>
    <row r="5" spans="1:13" ht="14.1" customHeight="1">
      <c r="A5">
        <v>3</v>
      </c>
      <c r="B5" s="2">
        <f t="shared" si="0"/>
        <v>0</v>
      </c>
      <c r="C5" s="1">
        <f t="shared" ref="C5:C32" si="1">$I$1/30</f>
        <v>8.1999999999999993</v>
      </c>
      <c r="D5">
        <f>E5-E2</f>
        <v>0</v>
      </c>
      <c r="E5">
        <v>0</v>
      </c>
      <c r="F5" s="1">
        <f t="shared" ref="F5:F32" si="2">F4+C5</f>
        <v>24.599999999999998</v>
      </c>
      <c r="G5" s="1"/>
      <c r="H5" s="11" t="s">
        <v>25</v>
      </c>
      <c r="I5" s="12">
        <f>COUNTIF(B3:B33,"&gt;="&amp;C4)-I4-I3</f>
        <v>0</v>
      </c>
      <c r="J5" s="9" t="s">
        <v>27</v>
      </c>
      <c r="K5" s="9"/>
      <c r="L5" s="9"/>
      <c r="M5" s="10"/>
    </row>
    <row r="6" spans="1:13" ht="14.1" customHeight="1">
      <c r="A6">
        <v>4</v>
      </c>
      <c r="B6" s="2">
        <f t="shared" si="0"/>
        <v>0</v>
      </c>
      <c r="C6" s="1">
        <f t="shared" si="1"/>
        <v>8.1999999999999993</v>
      </c>
      <c r="D6">
        <f>E6-E2</f>
        <v>0</v>
      </c>
      <c r="E6">
        <v>0</v>
      </c>
      <c r="F6" s="1">
        <f t="shared" si="2"/>
        <v>32.799999999999997</v>
      </c>
      <c r="G6" s="1"/>
      <c r="H6" s="13" t="s">
        <v>26</v>
      </c>
      <c r="I6" s="14">
        <f>COUNTIF(B3:B33,"&lt;"&amp;C5)-I7-COUNTIF(B3:B33,"=0")-I8</f>
        <v>0</v>
      </c>
      <c r="J6" s="9" t="s">
        <v>28</v>
      </c>
      <c r="K6" s="9"/>
      <c r="L6" s="9"/>
      <c r="M6" s="10"/>
    </row>
    <row r="7" spans="1:13" ht="14.1" customHeight="1">
      <c r="A7">
        <v>5</v>
      </c>
      <c r="B7" s="2">
        <f t="shared" si="0"/>
        <v>0</v>
      </c>
      <c r="C7" s="1">
        <f t="shared" si="1"/>
        <v>8.1999999999999993</v>
      </c>
      <c r="D7">
        <f>E7-E2</f>
        <v>0</v>
      </c>
      <c r="E7">
        <v>0</v>
      </c>
      <c r="F7" s="1">
        <f t="shared" si="2"/>
        <v>41</v>
      </c>
      <c r="G7" s="1"/>
      <c r="H7" s="15" t="s">
        <v>31</v>
      </c>
      <c r="I7" s="16">
        <f>COUNTIF(B3:B33,"&lt;"&amp;C6*0.75)-COUNTIF(B3:B33,"=0")-I8</f>
        <v>0</v>
      </c>
      <c r="J7" s="9" t="s">
        <v>30</v>
      </c>
      <c r="K7" s="9"/>
      <c r="L7" s="9"/>
      <c r="M7" s="10"/>
    </row>
    <row r="8" spans="1:13" ht="14.1" customHeight="1" thickBot="1">
      <c r="A8">
        <v>6</v>
      </c>
      <c r="B8" s="2">
        <f t="shared" si="0"/>
        <v>0</v>
      </c>
      <c r="C8" s="1">
        <f t="shared" si="1"/>
        <v>8.1999999999999993</v>
      </c>
      <c r="D8">
        <f>E8-E2</f>
        <v>0</v>
      </c>
      <c r="E8">
        <v>0</v>
      </c>
      <c r="F8" s="1">
        <f t="shared" si="2"/>
        <v>49.2</v>
      </c>
      <c r="G8" s="1"/>
      <c r="H8" s="17" t="s">
        <v>32</v>
      </c>
      <c r="I8" s="18">
        <f>COUNTIF(B3:B33,"&lt;"&amp;C7*0.5)-COUNTIF(B3:B33,"=0")</f>
        <v>0</v>
      </c>
      <c r="J8" s="19" t="s">
        <v>33</v>
      </c>
      <c r="K8" s="19"/>
      <c r="L8" s="19"/>
      <c r="M8" s="20"/>
    </row>
    <row r="9" spans="1:13" ht="14.1" customHeight="1" thickTop="1">
      <c r="A9">
        <v>7</v>
      </c>
      <c r="B9" s="2">
        <f t="shared" si="0"/>
        <v>0</v>
      </c>
      <c r="C9" s="1">
        <f t="shared" si="1"/>
        <v>8.1999999999999993</v>
      </c>
      <c r="D9">
        <f>E9-E2</f>
        <v>0</v>
      </c>
      <c r="E9">
        <v>0</v>
      </c>
      <c r="F9" s="1">
        <f t="shared" si="2"/>
        <v>57.400000000000006</v>
      </c>
      <c r="G9" s="1"/>
    </row>
    <row r="10" spans="1:13" ht="14.1" customHeight="1">
      <c r="A10">
        <v>8</v>
      </c>
      <c r="B10" s="2">
        <f t="shared" si="0"/>
        <v>0</v>
      </c>
      <c r="C10" s="1">
        <f t="shared" si="1"/>
        <v>8.1999999999999993</v>
      </c>
      <c r="D10">
        <f>E10-E2</f>
        <v>0</v>
      </c>
      <c r="E10">
        <v>0</v>
      </c>
      <c r="F10" s="1">
        <f t="shared" si="2"/>
        <v>65.600000000000009</v>
      </c>
      <c r="G10" s="1"/>
    </row>
    <row r="11" spans="1:13" ht="14.1" customHeight="1">
      <c r="A11">
        <v>9</v>
      </c>
      <c r="B11" s="2">
        <f t="shared" si="0"/>
        <v>0</v>
      </c>
      <c r="C11" s="1">
        <f t="shared" si="1"/>
        <v>8.1999999999999993</v>
      </c>
      <c r="D11">
        <f>E11-E2</f>
        <v>0</v>
      </c>
      <c r="E11">
        <v>0</v>
      </c>
      <c r="F11" s="1">
        <f t="shared" si="2"/>
        <v>73.800000000000011</v>
      </c>
      <c r="G11" s="1"/>
    </row>
    <row r="12" spans="1:13" ht="14.1" customHeight="1">
      <c r="A12">
        <v>10</v>
      </c>
      <c r="B12" s="2">
        <f t="shared" si="0"/>
        <v>0</v>
      </c>
      <c r="C12" s="1">
        <f t="shared" si="1"/>
        <v>8.1999999999999993</v>
      </c>
      <c r="D12">
        <f>E12-E2</f>
        <v>0</v>
      </c>
      <c r="E12">
        <v>0</v>
      </c>
      <c r="F12" s="1">
        <f t="shared" si="2"/>
        <v>82.000000000000014</v>
      </c>
      <c r="G12" s="1"/>
    </row>
    <row r="13" spans="1:13" ht="14.1" customHeight="1">
      <c r="A13">
        <v>11</v>
      </c>
      <c r="B13" s="2">
        <f t="shared" si="0"/>
        <v>0</v>
      </c>
      <c r="C13" s="1">
        <f t="shared" si="1"/>
        <v>8.1999999999999993</v>
      </c>
      <c r="D13">
        <f>E13-E2</f>
        <v>0</v>
      </c>
      <c r="E13">
        <v>0</v>
      </c>
      <c r="F13" s="1">
        <f t="shared" si="2"/>
        <v>90.200000000000017</v>
      </c>
      <c r="G13" s="1"/>
    </row>
    <row r="14" spans="1:13" ht="14.1" customHeight="1">
      <c r="A14">
        <v>12</v>
      </c>
      <c r="B14" s="2">
        <f t="shared" si="0"/>
        <v>0</v>
      </c>
      <c r="C14" s="1">
        <f t="shared" si="1"/>
        <v>8.1999999999999993</v>
      </c>
      <c r="D14">
        <f>E14-E2</f>
        <v>0</v>
      </c>
      <c r="E14">
        <v>0</v>
      </c>
      <c r="F14" s="1">
        <f t="shared" si="2"/>
        <v>98.40000000000002</v>
      </c>
      <c r="G14" s="1"/>
    </row>
    <row r="15" spans="1:13" ht="14.1" customHeight="1">
      <c r="A15">
        <v>13</v>
      </c>
      <c r="B15" s="2">
        <f t="shared" si="0"/>
        <v>0</v>
      </c>
      <c r="C15" s="1">
        <f t="shared" si="1"/>
        <v>8.1999999999999993</v>
      </c>
      <c r="D15">
        <f>E15-E2</f>
        <v>0</v>
      </c>
      <c r="E15">
        <v>0</v>
      </c>
      <c r="F15" s="1">
        <f t="shared" si="2"/>
        <v>106.60000000000002</v>
      </c>
      <c r="G15" s="1"/>
    </row>
    <row r="16" spans="1:13" ht="14.1" customHeight="1">
      <c r="A16">
        <v>14</v>
      </c>
      <c r="B16" s="2">
        <f t="shared" si="0"/>
        <v>0</v>
      </c>
      <c r="C16" s="1">
        <f t="shared" si="1"/>
        <v>8.1999999999999993</v>
      </c>
      <c r="D16">
        <f>E16-E2</f>
        <v>0</v>
      </c>
      <c r="E16">
        <v>0</v>
      </c>
      <c r="F16" s="1">
        <f t="shared" si="2"/>
        <v>114.80000000000003</v>
      </c>
      <c r="G16" s="1"/>
    </row>
    <row r="17" spans="1:7" ht="14.1" customHeight="1">
      <c r="A17">
        <v>15</v>
      </c>
      <c r="B17" s="2">
        <f t="shared" si="0"/>
        <v>0</v>
      </c>
      <c r="C17" s="1">
        <f t="shared" si="1"/>
        <v>8.1999999999999993</v>
      </c>
      <c r="D17">
        <f>E17-E2</f>
        <v>0</v>
      </c>
      <c r="E17">
        <v>0</v>
      </c>
      <c r="F17" s="1">
        <f t="shared" si="2"/>
        <v>123.00000000000003</v>
      </c>
      <c r="G17" s="1"/>
    </row>
    <row r="18" spans="1:7" ht="14.1" customHeight="1">
      <c r="A18">
        <v>16</v>
      </c>
      <c r="B18" s="2">
        <f t="shared" si="0"/>
        <v>0</v>
      </c>
      <c r="C18" s="1">
        <f t="shared" si="1"/>
        <v>8.1999999999999993</v>
      </c>
      <c r="D18">
        <f>E18-E2</f>
        <v>0</v>
      </c>
      <c r="E18">
        <v>0</v>
      </c>
      <c r="F18" s="1">
        <f t="shared" si="2"/>
        <v>131.20000000000002</v>
      </c>
      <c r="G18" s="1"/>
    </row>
    <row r="19" spans="1:7" ht="14.1" customHeight="1">
      <c r="A19">
        <v>17</v>
      </c>
      <c r="B19" s="2">
        <f t="shared" si="0"/>
        <v>0</v>
      </c>
      <c r="C19" s="1">
        <f t="shared" si="1"/>
        <v>8.1999999999999993</v>
      </c>
      <c r="D19">
        <f>E19-E2</f>
        <v>0</v>
      </c>
      <c r="E19">
        <v>0</v>
      </c>
      <c r="F19" s="1">
        <f t="shared" si="2"/>
        <v>139.4</v>
      </c>
      <c r="G19" s="1"/>
    </row>
    <row r="20" spans="1:7" ht="14.1" customHeight="1">
      <c r="A20">
        <v>18</v>
      </c>
      <c r="B20" s="2">
        <f t="shared" si="0"/>
        <v>0</v>
      </c>
      <c r="C20" s="1">
        <f t="shared" si="1"/>
        <v>8.1999999999999993</v>
      </c>
      <c r="D20">
        <f>E20-E2</f>
        <v>0</v>
      </c>
      <c r="E20">
        <v>0</v>
      </c>
      <c r="F20" s="1">
        <f t="shared" si="2"/>
        <v>147.6</v>
      </c>
      <c r="G20" s="1"/>
    </row>
    <row r="21" spans="1:7" ht="14.1" customHeight="1">
      <c r="A21">
        <v>19</v>
      </c>
      <c r="B21" s="2">
        <f t="shared" si="0"/>
        <v>0</v>
      </c>
      <c r="C21" s="1">
        <f t="shared" si="1"/>
        <v>8.1999999999999993</v>
      </c>
      <c r="D21">
        <f>E21-E2</f>
        <v>0</v>
      </c>
      <c r="E21">
        <v>0</v>
      </c>
      <c r="F21" s="1">
        <f t="shared" si="2"/>
        <v>155.79999999999998</v>
      </c>
      <c r="G21" s="1"/>
    </row>
    <row r="22" spans="1:7" ht="14.1" customHeight="1">
      <c r="A22">
        <v>20</v>
      </c>
      <c r="B22" s="2">
        <f t="shared" si="0"/>
        <v>0</v>
      </c>
      <c r="C22" s="1">
        <f t="shared" si="1"/>
        <v>8.1999999999999993</v>
      </c>
      <c r="D22">
        <f>E22-E2</f>
        <v>0</v>
      </c>
      <c r="E22">
        <v>0</v>
      </c>
      <c r="F22" s="1">
        <f t="shared" si="2"/>
        <v>163.99999999999997</v>
      </c>
      <c r="G22" s="1"/>
    </row>
    <row r="23" spans="1:7" ht="14.1" customHeight="1">
      <c r="A23">
        <v>21</v>
      </c>
      <c r="B23" s="2">
        <f t="shared" si="0"/>
        <v>0</v>
      </c>
      <c r="C23" s="1">
        <f t="shared" si="1"/>
        <v>8.1999999999999993</v>
      </c>
      <c r="D23">
        <f>E23-E2</f>
        <v>0</v>
      </c>
      <c r="E23">
        <v>0</v>
      </c>
      <c r="F23" s="1">
        <f t="shared" si="2"/>
        <v>172.19999999999996</v>
      </c>
      <c r="G23" s="1"/>
    </row>
    <row r="24" spans="1:7" ht="14.1" customHeight="1">
      <c r="A24">
        <v>22</v>
      </c>
      <c r="B24" s="2">
        <f t="shared" si="0"/>
        <v>0</v>
      </c>
      <c r="C24" s="1">
        <f t="shared" si="1"/>
        <v>8.1999999999999993</v>
      </c>
      <c r="D24">
        <f>E24-E2</f>
        <v>0</v>
      </c>
      <c r="E24">
        <v>0</v>
      </c>
      <c r="F24" s="1">
        <f t="shared" si="2"/>
        <v>180.39999999999995</v>
      </c>
      <c r="G24" s="1"/>
    </row>
    <row r="25" spans="1:7" ht="14.1" customHeight="1">
      <c r="A25">
        <v>23</v>
      </c>
      <c r="B25" s="2">
        <f t="shared" si="0"/>
        <v>0</v>
      </c>
      <c r="C25" s="1">
        <f t="shared" si="1"/>
        <v>8.1999999999999993</v>
      </c>
      <c r="D25">
        <f>E25-E2</f>
        <v>0</v>
      </c>
      <c r="E25">
        <v>0</v>
      </c>
      <c r="F25" s="1">
        <f t="shared" si="2"/>
        <v>188.59999999999994</v>
      </c>
      <c r="G25" s="1"/>
    </row>
    <row r="26" spans="1:7" ht="14.1" customHeight="1">
      <c r="A26">
        <v>24</v>
      </c>
      <c r="B26" s="2">
        <f t="shared" si="0"/>
        <v>0</v>
      </c>
      <c r="C26" s="1">
        <f t="shared" si="1"/>
        <v>8.1999999999999993</v>
      </c>
      <c r="D26">
        <f>E26-E2</f>
        <v>0</v>
      </c>
      <c r="E26">
        <v>0</v>
      </c>
      <c r="F26" s="1">
        <f t="shared" si="2"/>
        <v>196.79999999999993</v>
      </c>
      <c r="G26" s="1"/>
    </row>
    <row r="27" spans="1:7" ht="14.1" customHeight="1">
      <c r="A27">
        <v>25</v>
      </c>
      <c r="B27" s="2">
        <f t="shared" si="0"/>
        <v>0</v>
      </c>
      <c r="C27" s="1">
        <f t="shared" si="1"/>
        <v>8.1999999999999993</v>
      </c>
      <c r="D27">
        <f>E27-E2</f>
        <v>0</v>
      </c>
      <c r="E27">
        <v>0</v>
      </c>
      <c r="F27" s="1">
        <f t="shared" si="2"/>
        <v>204.99999999999991</v>
      </c>
      <c r="G27" s="1"/>
    </row>
    <row r="28" spans="1:7" ht="14.1" customHeight="1">
      <c r="A28">
        <v>26</v>
      </c>
      <c r="B28" s="2">
        <f t="shared" si="0"/>
        <v>0</v>
      </c>
      <c r="C28" s="1">
        <f t="shared" si="1"/>
        <v>8.1999999999999993</v>
      </c>
      <c r="D28">
        <f>E28-E2</f>
        <v>0</v>
      </c>
      <c r="E28">
        <v>0</v>
      </c>
      <c r="F28" s="1">
        <f t="shared" si="2"/>
        <v>213.1999999999999</v>
      </c>
      <c r="G28" s="1"/>
    </row>
    <row r="29" spans="1:7" ht="14.1" customHeight="1">
      <c r="A29">
        <v>27</v>
      </c>
      <c r="B29" s="2">
        <f t="shared" si="0"/>
        <v>0</v>
      </c>
      <c r="C29" s="1">
        <f t="shared" si="1"/>
        <v>8.1999999999999993</v>
      </c>
      <c r="D29">
        <f>E29-E2</f>
        <v>0</v>
      </c>
      <c r="E29">
        <v>0</v>
      </c>
      <c r="F29" s="1">
        <f t="shared" si="2"/>
        <v>221.39999999999989</v>
      </c>
      <c r="G29" s="1"/>
    </row>
    <row r="30" spans="1:7" ht="14.1" customHeight="1">
      <c r="A30">
        <v>28</v>
      </c>
      <c r="B30" s="2">
        <f t="shared" si="0"/>
        <v>0</v>
      </c>
      <c r="C30" s="1">
        <f t="shared" si="1"/>
        <v>8.1999999999999993</v>
      </c>
      <c r="D30">
        <f>E30-E2</f>
        <v>0</v>
      </c>
      <c r="E30">
        <v>0</v>
      </c>
      <c r="F30" s="1">
        <f t="shared" si="2"/>
        <v>229.59999999999988</v>
      </c>
      <c r="G30" s="1"/>
    </row>
    <row r="31" spans="1:7" ht="14.1" customHeight="1">
      <c r="A31">
        <v>29</v>
      </c>
      <c r="B31" s="2">
        <f t="shared" si="0"/>
        <v>0</v>
      </c>
      <c r="C31" s="1">
        <f t="shared" si="1"/>
        <v>8.1999999999999993</v>
      </c>
      <c r="D31">
        <f>E31-E2</f>
        <v>0</v>
      </c>
      <c r="E31">
        <v>0</v>
      </c>
      <c r="F31" s="1">
        <f t="shared" si="2"/>
        <v>237.79999999999987</v>
      </c>
      <c r="G31" s="1"/>
    </row>
    <row r="32" spans="1:7" ht="14.1" customHeight="1">
      <c r="A32">
        <v>30</v>
      </c>
      <c r="B32" s="2">
        <f t="shared" si="0"/>
        <v>0</v>
      </c>
      <c r="C32" s="1">
        <f t="shared" si="1"/>
        <v>8.1999999999999993</v>
      </c>
      <c r="D32">
        <f>E32-E2</f>
        <v>0</v>
      </c>
      <c r="E32">
        <v>0</v>
      </c>
      <c r="F32" s="1">
        <f t="shared" si="2"/>
        <v>245.99999999999986</v>
      </c>
      <c r="G32" s="1"/>
    </row>
    <row r="33" spans="1:9" ht="14.1" customHeight="1" thickBot="1"/>
    <row r="34" spans="1:9" s="21" customFormat="1" ht="14.1" customHeight="1" thickTop="1">
      <c r="A34" s="24" t="s">
        <v>3</v>
      </c>
      <c r="B34" s="5" t="e">
        <f>AVERAGEIF(B3:B30,"&gt;0")</f>
        <v>#DIV/0!</v>
      </c>
      <c r="C34" s="25">
        <f>C3</f>
        <v>8.1999999999999993</v>
      </c>
      <c r="D34" s="5">
        <f>D32</f>
        <v>0</v>
      </c>
      <c r="E34" s="26">
        <f>E32</f>
        <v>0</v>
      </c>
      <c r="F34" s="2"/>
      <c r="G34" s="2"/>
      <c r="H34" s="2"/>
      <c r="I34" s="2"/>
    </row>
    <row r="35" spans="1:9" s="2" customFormat="1" ht="14.1" customHeight="1" thickBot="1">
      <c r="A35" s="27" t="s">
        <v>20</v>
      </c>
      <c r="B35" s="28"/>
      <c r="C35" s="29"/>
      <c r="D35" s="19">
        <f>INT((D32-F32)*10000/F32)/100</f>
        <v>-100</v>
      </c>
      <c r="E35" s="30"/>
    </row>
    <row r="36" spans="1:9" ht="15.75" thickTop="1"/>
  </sheetData>
  <conditionalFormatting sqref="D34">
    <cfRule type="cellIs" dxfId="175" priority="14" operator="lessThanOrEqual">
      <formula>F32</formula>
    </cfRule>
    <cfRule type="cellIs" dxfId="174" priority="15" operator="greaterThan">
      <formula>F32</formula>
    </cfRule>
  </conditionalFormatting>
  <conditionalFormatting sqref="D35">
    <cfRule type="cellIs" dxfId="173" priority="12" operator="lessThanOrEqual">
      <formula>0</formula>
    </cfRule>
    <cfRule type="cellIs" dxfId="172" priority="13" operator="greaterThan">
      <formula>0</formula>
    </cfRule>
  </conditionalFormatting>
  <conditionalFormatting sqref="B34">
    <cfRule type="cellIs" dxfId="171" priority="10" operator="lessThanOrEqual">
      <formula>C34</formula>
    </cfRule>
    <cfRule type="cellIs" dxfId="170" priority="11" operator="greaterThan">
      <formula>C34</formula>
    </cfRule>
  </conditionalFormatting>
  <conditionalFormatting sqref="D3:D32">
    <cfRule type="cellIs" dxfId="169" priority="8" operator="lessThanOrEqual">
      <formula>F3</formula>
    </cfRule>
    <cfRule type="cellIs" dxfId="168" priority="9" operator="greaterThan">
      <formula>F3</formula>
    </cfRule>
  </conditionalFormatting>
  <conditionalFormatting sqref="B3:B32">
    <cfRule type="cellIs" priority="1" stopIfTrue="1" operator="equal">
      <formula>0</formula>
    </cfRule>
    <cfRule type="cellIs" dxfId="167" priority="2" operator="lessThan">
      <formula>$C$3*0.5</formula>
    </cfRule>
    <cfRule type="cellIs" dxfId="166" priority="3" operator="between">
      <formula>$C$3*0.5</formula>
      <formula>$C$3*0.74999999</formula>
    </cfRule>
    <cfRule type="cellIs" dxfId="165" priority="4" operator="between">
      <formula>$C$3*0.75</formula>
      <formula>$C$3*0.99999999</formula>
    </cfRule>
    <cfRule type="cellIs" dxfId="164" priority="5" operator="between">
      <formula>$C$3</formula>
      <formula>$C$3*1.249999999</formula>
    </cfRule>
    <cfRule type="cellIs" dxfId="163" priority="6" operator="between">
      <formula>$C$3*1.25</formula>
      <formula>$C$3*1.49999999</formula>
    </cfRule>
    <cfRule type="cellIs" dxfId="162" priority="7" operator="greaterThan">
      <formula>$C$3*1.5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7"/>
  <sheetViews>
    <sheetView workbookViewId="0">
      <selection activeCell="E3" sqref="E3:E33"/>
    </sheetView>
  </sheetViews>
  <sheetFormatPr baseColWidth="10" defaultRowHeight="15"/>
  <cols>
    <col min="1" max="1" width="9" customWidth="1"/>
    <col min="2" max="2" width="19.85546875" customWidth="1"/>
    <col min="3" max="3" width="19" style="1" customWidth="1"/>
    <col min="4" max="4" width="14.28515625" customWidth="1"/>
    <col min="5" max="5" width="15.140625" customWidth="1"/>
    <col min="6" max="6" width="14.7109375" customWidth="1"/>
    <col min="7" max="7" width="5.28515625" customWidth="1"/>
    <col min="8" max="8" width="18.42578125" customWidth="1"/>
    <col min="9" max="9" width="5.7109375" customWidth="1"/>
  </cols>
  <sheetData>
    <row r="1" spans="1:13" s="2" customFormat="1" ht="14.1" customHeight="1" thickTop="1" thickBot="1">
      <c r="A1" s="2" t="s">
        <v>0</v>
      </c>
      <c r="B1" s="2" t="s">
        <v>18</v>
      </c>
      <c r="C1" s="21" t="s">
        <v>1</v>
      </c>
      <c r="D1" s="2" t="s">
        <v>23</v>
      </c>
      <c r="E1" s="2" t="s">
        <v>5</v>
      </c>
      <c r="F1" s="2" t="s">
        <v>2</v>
      </c>
      <c r="H1" s="22" t="s">
        <v>21</v>
      </c>
      <c r="I1" s="23">
        <f>année!F8</f>
        <v>276</v>
      </c>
      <c r="K1" s="2" t="s">
        <v>66</v>
      </c>
      <c r="M1" s="2">
        <f>MAX(B3:B33)</f>
        <v>0</v>
      </c>
    </row>
    <row r="2" spans="1:13" ht="14.1" customHeight="1" thickTop="1" thickBot="1">
      <c r="A2" t="s">
        <v>4</v>
      </c>
      <c r="E2">
        <v>0</v>
      </c>
      <c r="K2" s="2" t="s">
        <v>67</v>
      </c>
      <c r="L2" s="2"/>
      <c r="M2" s="2">
        <f t="array" ref="M2">MIN(IF(B3:B33&gt;0,B3:B33))</f>
        <v>0</v>
      </c>
    </row>
    <row r="3" spans="1:13" ht="14.1" customHeight="1" thickTop="1">
      <c r="A3">
        <v>1</v>
      </c>
      <c r="B3" s="2">
        <f>E3-E2</f>
        <v>0</v>
      </c>
      <c r="C3" s="1">
        <f>$I$1/31</f>
        <v>8.9032258064516121</v>
      </c>
      <c r="D3">
        <f>E3-E2</f>
        <v>0</v>
      </c>
      <c r="E3">
        <v>0</v>
      </c>
      <c r="F3" s="1">
        <f>C3</f>
        <v>8.9032258064516121</v>
      </c>
      <c r="G3" s="1"/>
      <c r="H3" s="3" t="s">
        <v>34</v>
      </c>
      <c r="I3" s="4">
        <f>COUNTIF(B3:B33,"&gt;="&amp;C3*1.5)</f>
        <v>0</v>
      </c>
      <c r="J3" s="5" t="s">
        <v>35</v>
      </c>
      <c r="K3" s="5"/>
      <c r="L3" s="5"/>
      <c r="M3" s="6"/>
    </row>
    <row r="4" spans="1:13" ht="14.1" customHeight="1">
      <c r="A4">
        <v>2</v>
      </c>
      <c r="B4" s="2">
        <f t="shared" ref="B4:B33" si="0">E4-E3</f>
        <v>0</v>
      </c>
      <c r="C4" s="1">
        <f t="shared" ref="C4:C33" si="1">$I$1/31</f>
        <v>8.9032258064516121</v>
      </c>
      <c r="D4">
        <f>E4-E2</f>
        <v>0</v>
      </c>
      <c r="E4">
        <v>0</v>
      </c>
      <c r="F4" s="1">
        <f>F3+C4</f>
        <v>17.806451612903224</v>
      </c>
      <c r="G4" s="1"/>
      <c r="H4" s="7" t="s">
        <v>24</v>
      </c>
      <c r="I4" s="8">
        <f>COUNTIF(B3:B33,"&gt;="&amp;C3*1.25)-I3</f>
        <v>0</v>
      </c>
      <c r="J4" s="9" t="s">
        <v>29</v>
      </c>
      <c r="K4" s="9"/>
      <c r="L4" s="9"/>
      <c r="M4" s="10"/>
    </row>
    <row r="5" spans="1:13" ht="14.1" customHeight="1">
      <c r="A5">
        <v>3</v>
      </c>
      <c r="B5" s="2">
        <f t="shared" si="0"/>
        <v>0</v>
      </c>
      <c r="C5" s="1">
        <f t="shared" si="1"/>
        <v>8.9032258064516121</v>
      </c>
      <c r="D5">
        <f>E5-E2</f>
        <v>0</v>
      </c>
      <c r="E5">
        <v>0</v>
      </c>
      <c r="F5" s="1">
        <f t="shared" ref="F5:F33" si="2">F4+C5</f>
        <v>26.709677419354836</v>
      </c>
      <c r="G5" s="1"/>
      <c r="H5" s="11" t="s">
        <v>25</v>
      </c>
      <c r="I5" s="12">
        <f>COUNTIF(B3:B33,"&gt;="&amp;C4)-I4-I3</f>
        <v>0</v>
      </c>
      <c r="J5" s="9" t="s">
        <v>27</v>
      </c>
      <c r="K5" s="9"/>
      <c r="L5" s="9"/>
      <c r="M5" s="10"/>
    </row>
    <row r="6" spans="1:13" ht="14.1" customHeight="1">
      <c r="A6">
        <v>4</v>
      </c>
      <c r="B6" s="2">
        <f t="shared" si="0"/>
        <v>0</v>
      </c>
      <c r="C6" s="1">
        <f t="shared" si="1"/>
        <v>8.9032258064516121</v>
      </c>
      <c r="D6">
        <f>E6-E2</f>
        <v>0</v>
      </c>
      <c r="E6">
        <v>0</v>
      </c>
      <c r="F6" s="1">
        <f t="shared" si="2"/>
        <v>35.612903225806448</v>
      </c>
      <c r="G6" s="1"/>
      <c r="H6" s="13" t="s">
        <v>26</v>
      </c>
      <c r="I6" s="14">
        <f>COUNTIF(B3:B33,"&lt;"&amp;C5)-I7-COUNTIF(B3:B33,"=0")-I8</f>
        <v>0</v>
      </c>
      <c r="J6" s="9" t="s">
        <v>28</v>
      </c>
      <c r="K6" s="9"/>
      <c r="L6" s="9"/>
      <c r="M6" s="10"/>
    </row>
    <row r="7" spans="1:13" ht="14.1" customHeight="1">
      <c r="A7">
        <v>5</v>
      </c>
      <c r="B7" s="2">
        <f t="shared" si="0"/>
        <v>0</v>
      </c>
      <c r="C7" s="1">
        <f t="shared" si="1"/>
        <v>8.9032258064516121</v>
      </c>
      <c r="D7">
        <f>E7-E2</f>
        <v>0</v>
      </c>
      <c r="E7">
        <v>0</v>
      </c>
      <c r="F7" s="1">
        <f t="shared" si="2"/>
        <v>44.516129032258064</v>
      </c>
      <c r="G7" s="1"/>
      <c r="H7" s="15" t="s">
        <v>31</v>
      </c>
      <c r="I7" s="16">
        <f>COUNTIF(B3:B33,"&lt;"&amp;C6*0.75)-COUNTIF(B3:B33,"=0")-I8</f>
        <v>0</v>
      </c>
      <c r="J7" s="9" t="s">
        <v>30</v>
      </c>
      <c r="K7" s="9"/>
      <c r="L7" s="9"/>
      <c r="M7" s="10"/>
    </row>
    <row r="8" spans="1:13" ht="14.1" customHeight="1" thickBot="1">
      <c r="A8">
        <v>6</v>
      </c>
      <c r="B8" s="2">
        <f t="shared" si="0"/>
        <v>0</v>
      </c>
      <c r="C8" s="1">
        <f t="shared" si="1"/>
        <v>8.9032258064516121</v>
      </c>
      <c r="D8">
        <f>E8-E2</f>
        <v>0</v>
      </c>
      <c r="E8">
        <v>0</v>
      </c>
      <c r="F8" s="1">
        <f t="shared" si="2"/>
        <v>53.41935483870968</v>
      </c>
      <c r="G8" s="1"/>
      <c r="H8" s="17" t="s">
        <v>32</v>
      </c>
      <c r="I8" s="18">
        <f>COUNTIF(B3:B33,"&lt;"&amp;C7*0.5)-COUNTIF(B3:B33,"=0")</f>
        <v>0</v>
      </c>
      <c r="J8" s="19" t="s">
        <v>33</v>
      </c>
      <c r="K8" s="19"/>
      <c r="L8" s="19"/>
      <c r="M8" s="20"/>
    </row>
    <row r="9" spans="1:13" ht="14.1" customHeight="1" thickTop="1">
      <c r="A9">
        <v>7</v>
      </c>
      <c r="B9" s="2">
        <f t="shared" si="0"/>
        <v>0</v>
      </c>
      <c r="C9" s="1">
        <f t="shared" si="1"/>
        <v>8.9032258064516121</v>
      </c>
      <c r="D9">
        <f>E9-E2</f>
        <v>0</v>
      </c>
      <c r="E9">
        <v>0</v>
      </c>
      <c r="F9" s="1">
        <f t="shared" si="2"/>
        <v>62.322580645161295</v>
      </c>
      <c r="G9" s="1"/>
    </row>
    <row r="10" spans="1:13" ht="14.1" customHeight="1">
      <c r="A10">
        <v>8</v>
      </c>
      <c r="B10" s="2">
        <f t="shared" si="0"/>
        <v>0</v>
      </c>
      <c r="C10" s="1">
        <f t="shared" si="1"/>
        <v>8.9032258064516121</v>
      </c>
      <c r="D10">
        <f>E10-E2</f>
        <v>0</v>
      </c>
      <c r="E10">
        <v>0</v>
      </c>
      <c r="F10" s="1">
        <f t="shared" si="2"/>
        <v>71.225806451612911</v>
      </c>
      <c r="G10" s="1"/>
    </row>
    <row r="11" spans="1:13" ht="14.1" customHeight="1">
      <c r="A11">
        <v>9</v>
      </c>
      <c r="B11" s="2">
        <f t="shared" si="0"/>
        <v>0</v>
      </c>
      <c r="C11" s="1">
        <f t="shared" si="1"/>
        <v>8.9032258064516121</v>
      </c>
      <c r="D11">
        <f>E11-E2</f>
        <v>0</v>
      </c>
      <c r="E11">
        <v>0</v>
      </c>
      <c r="F11" s="1">
        <f t="shared" si="2"/>
        <v>80.129032258064527</v>
      </c>
      <c r="G11" s="1"/>
    </row>
    <row r="12" spans="1:13" ht="14.1" customHeight="1">
      <c r="A12">
        <v>10</v>
      </c>
      <c r="B12" s="2">
        <f t="shared" si="0"/>
        <v>0</v>
      </c>
      <c r="C12" s="1">
        <f t="shared" si="1"/>
        <v>8.9032258064516121</v>
      </c>
      <c r="D12">
        <f>E12-E2</f>
        <v>0</v>
      </c>
      <c r="E12">
        <v>0</v>
      </c>
      <c r="F12" s="1">
        <f t="shared" si="2"/>
        <v>89.032258064516142</v>
      </c>
      <c r="G12" s="1"/>
    </row>
    <row r="13" spans="1:13" ht="14.1" customHeight="1">
      <c r="A13">
        <v>11</v>
      </c>
      <c r="B13" s="2">
        <f t="shared" si="0"/>
        <v>0</v>
      </c>
      <c r="C13" s="1">
        <f t="shared" si="1"/>
        <v>8.9032258064516121</v>
      </c>
      <c r="D13">
        <f>E13-E2</f>
        <v>0</v>
      </c>
      <c r="E13">
        <v>0</v>
      </c>
      <c r="F13" s="1">
        <f t="shared" si="2"/>
        <v>97.935483870967758</v>
      </c>
      <c r="G13" s="1"/>
    </row>
    <row r="14" spans="1:13" ht="14.1" customHeight="1">
      <c r="A14">
        <v>12</v>
      </c>
      <c r="B14" s="2">
        <f t="shared" si="0"/>
        <v>0</v>
      </c>
      <c r="C14" s="1">
        <f t="shared" si="1"/>
        <v>8.9032258064516121</v>
      </c>
      <c r="D14">
        <f>E14-E2</f>
        <v>0</v>
      </c>
      <c r="E14">
        <v>0</v>
      </c>
      <c r="F14" s="1">
        <f t="shared" si="2"/>
        <v>106.83870967741937</v>
      </c>
      <c r="G14" s="1"/>
    </row>
    <row r="15" spans="1:13" ht="14.1" customHeight="1">
      <c r="A15">
        <v>13</v>
      </c>
      <c r="B15" s="2">
        <f t="shared" si="0"/>
        <v>0</v>
      </c>
      <c r="C15" s="1">
        <f t="shared" si="1"/>
        <v>8.9032258064516121</v>
      </c>
      <c r="D15">
        <f>E15-E2</f>
        <v>0</v>
      </c>
      <c r="E15">
        <v>0</v>
      </c>
      <c r="F15" s="1">
        <f t="shared" si="2"/>
        <v>115.74193548387099</v>
      </c>
      <c r="G15" s="1"/>
    </row>
    <row r="16" spans="1:13" ht="14.1" customHeight="1">
      <c r="A16">
        <v>14</v>
      </c>
      <c r="B16" s="2">
        <f t="shared" si="0"/>
        <v>0</v>
      </c>
      <c r="C16" s="1">
        <f t="shared" si="1"/>
        <v>8.9032258064516121</v>
      </c>
      <c r="D16">
        <f>E16-E2</f>
        <v>0</v>
      </c>
      <c r="E16">
        <v>0</v>
      </c>
      <c r="F16" s="1">
        <f t="shared" si="2"/>
        <v>124.6451612903226</v>
      </c>
      <c r="G16" s="1"/>
    </row>
    <row r="17" spans="1:7" ht="14.1" customHeight="1">
      <c r="A17">
        <v>15</v>
      </c>
      <c r="B17" s="2">
        <f t="shared" si="0"/>
        <v>0</v>
      </c>
      <c r="C17" s="1">
        <f t="shared" si="1"/>
        <v>8.9032258064516121</v>
      </c>
      <c r="D17">
        <f>E17-E2</f>
        <v>0</v>
      </c>
      <c r="E17">
        <v>0</v>
      </c>
      <c r="F17" s="1">
        <f t="shared" si="2"/>
        <v>133.54838709677421</v>
      </c>
      <c r="G17" s="1"/>
    </row>
    <row r="18" spans="1:7" ht="14.1" customHeight="1">
      <c r="A18">
        <v>16</v>
      </c>
      <c r="B18" s="2">
        <f t="shared" si="0"/>
        <v>0</v>
      </c>
      <c r="C18" s="1">
        <f t="shared" si="1"/>
        <v>8.9032258064516121</v>
      </c>
      <c r="D18">
        <f>E18-E2</f>
        <v>0</v>
      </c>
      <c r="E18">
        <v>0</v>
      </c>
      <c r="F18" s="1">
        <f t="shared" si="2"/>
        <v>142.45161290322582</v>
      </c>
      <c r="G18" s="1"/>
    </row>
    <row r="19" spans="1:7" ht="14.1" customHeight="1">
      <c r="A19">
        <v>17</v>
      </c>
      <c r="B19" s="2">
        <f t="shared" si="0"/>
        <v>0</v>
      </c>
      <c r="C19" s="1">
        <f t="shared" si="1"/>
        <v>8.9032258064516121</v>
      </c>
      <c r="D19">
        <f>E19-E2</f>
        <v>0</v>
      </c>
      <c r="E19">
        <v>0</v>
      </c>
      <c r="F19" s="1">
        <f t="shared" si="2"/>
        <v>151.35483870967744</v>
      </c>
      <c r="G19" s="1"/>
    </row>
    <row r="20" spans="1:7" ht="14.1" customHeight="1">
      <c r="A20">
        <v>18</v>
      </c>
      <c r="B20" s="2">
        <f t="shared" si="0"/>
        <v>0</v>
      </c>
      <c r="C20" s="1">
        <f t="shared" si="1"/>
        <v>8.9032258064516121</v>
      </c>
      <c r="D20">
        <f>E20-E2</f>
        <v>0</v>
      </c>
      <c r="E20">
        <v>0</v>
      </c>
      <c r="F20" s="1">
        <f t="shared" si="2"/>
        <v>160.25806451612905</v>
      </c>
      <c r="G20" s="1"/>
    </row>
    <row r="21" spans="1:7" ht="14.1" customHeight="1">
      <c r="A21">
        <v>19</v>
      </c>
      <c r="B21" s="2">
        <f t="shared" si="0"/>
        <v>0</v>
      </c>
      <c r="C21" s="1">
        <f t="shared" si="1"/>
        <v>8.9032258064516121</v>
      </c>
      <c r="D21">
        <f>E21-E2</f>
        <v>0</v>
      </c>
      <c r="E21">
        <v>0</v>
      </c>
      <c r="F21" s="1">
        <f t="shared" si="2"/>
        <v>169.16129032258067</v>
      </c>
      <c r="G21" s="1"/>
    </row>
    <row r="22" spans="1:7" ht="14.1" customHeight="1">
      <c r="A22">
        <v>20</v>
      </c>
      <c r="B22" s="2">
        <f t="shared" si="0"/>
        <v>0</v>
      </c>
      <c r="C22" s="1">
        <f t="shared" si="1"/>
        <v>8.9032258064516121</v>
      </c>
      <c r="D22">
        <f>E22-E2</f>
        <v>0</v>
      </c>
      <c r="E22">
        <v>0</v>
      </c>
      <c r="F22" s="1">
        <f t="shared" si="2"/>
        <v>178.06451612903228</v>
      </c>
      <c r="G22" s="1"/>
    </row>
    <row r="23" spans="1:7" ht="14.1" customHeight="1">
      <c r="A23">
        <v>21</v>
      </c>
      <c r="B23" s="2">
        <f t="shared" si="0"/>
        <v>0</v>
      </c>
      <c r="C23" s="1">
        <f t="shared" si="1"/>
        <v>8.9032258064516121</v>
      </c>
      <c r="D23">
        <f>E23-E2</f>
        <v>0</v>
      </c>
      <c r="E23">
        <v>0</v>
      </c>
      <c r="F23" s="1">
        <f t="shared" si="2"/>
        <v>186.9677419354839</v>
      </c>
      <c r="G23" s="1"/>
    </row>
    <row r="24" spans="1:7" ht="14.1" customHeight="1">
      <c r="A24">
        <v>22</v>
      </c>
      <c r="B24" s="2">
        <f t="shared" si="0"/>
        <v>0</v>
      </c>
      <c r="C24" s="1">
        <f t="shared" si="1"/>
        <v>8.9032258064516121</v>
      </c>
      <c r="D24">
        <f>E24-E2</f>
        <v>0</v>
      </c>
      <c r="E24">
        <v>0</v>
      </c>
      <c r="F24" s="1">
        <f t="shared" si="2"/>
        <v>195.87096774193552</v>
      </c>
      <c r="G24" s="1"/>
    </row>
    <row r="25" spans="1:7" ht="14.1" customHeight="1">
      <c r="A25">
        <v>23</v>
      </c>
      <c r="B25" s="2">
        <f t="shared" si="0"/>
        <v>0</v>
      </c>
      <c r="C25" s="1">
        <f t="shared" si="1"/>
        <v>8.9032258064516121</v>
      </c>
      <c r="D25">
        <f>E25-E2</f>
        <v>0</v>
      </c>
      <c r="E25">
        <v>0</v>
      </c>
      <c r="F25" s="1">
        <f t="shared" si="2"/>
        <v>204.77419354838713</v>
      </c>
      <c r="G25" s="1"/>
    </row>
    <row r="26" spans="1:7" ht="14.1" customHeight="1">
      <c r="A26">
        <v>24</v>
      </c>
      <c r="B26" s="2">
        <f t="shared" si="0"/>
        <v>0</v>
      </c>
      <c r="C26" s="1">
        <f t="shared" si="1"/>
        <v>8.9032258064516121</v>
      </c>
      <c r="D26">
        <f>E26-E2</f>
        <v>0</v>
      </c>
      <c r="E26">
        <v>0</v>
      </c>
      <c r="F26" s="1">
        <f t="shared" si="2"/>
        <v>213.67741935483875</v>
      </c>
      <c r="G26" s="1"/>
    </row>
    <row r="27" spans="1:7" ht="14.1" customHeight="1">
      <c r="A27">
        <v>25</v>
      </c>
      <c r="B27" s="2">
        <f t="shared" si="0"/>
        <v>0</v>
      </c>
      <c r="C27" s="1">
        <f t="shared" si="1"/>
        <v>8.9032258064516121</v>
      </c>
      <c r="D27">
        <f>E27-E2</f>
        <v>0</v>
      </c>
      <c r="E27">
        <v>0</v>
      </c>
      <c r="F27" s="1">
        <f t="shared" si="2"/>
        <v>222.58064516129036</v>
      </c>
      <c r="G27" s="1"/>
    </row>
    <row r="28" spans="1:7" ht="14.1" customHeight="1">
      <c r="A28">
        <v>26</v>
      </c>
      <c r="B28" s="2">
        <f t="shared" si="0"/>
        <v>0</v>
      </c>
      <c r="C28" s="1">
        <f t="shared" si="1"/>
        <v>8.9032258064516121</v>
      </c>
      <c r="D28">
        <f>E28-E2</f>
        <v>0</v>
      </c>
      <c r="E28">
        <v>0</v>
      </c>
      <c r="F28" s="1">
        <f t="shared" si="2"/>
        <v>231.48387096774198</v>
      </c>
      <c r="G28" s="1"/>
    </row>
    <row r="29" spans="1:7" ht="14.1" customHeight="1">
      <c r="A29">
        <v>27</v>
      </c>
      <c r="B29" s="2">
        <f t="shared" si="0"/>
        <v>0</v>
      </c>
      <c r="C29" s="1">
        <f t="shared" si="1"/>
        <v>8.9032258064516121</v>
      </c>
      <c r="D29">
        <f>E29-E2</f>
        <v>0</v>
      </c>
      <c r="E29">
        <v>0</v>
      </c>
      <c r="F29" s="1">
        <f t="shared" si="2"/>
        <v>240.38709677419359</v>
      </c>
      <c r="G29" s="1"/>
    </row>
    <row r="30" spans="1:7" ht="14.1" customHeight="1">
      <c r="A30">
        <v>28</v>
      </c>
      <c r="B30" s="2">
        <f t="shared" si="0"/>
        <v>0</v>
      </c>
      <c r="C30" s="1">
        <f t="shared" si="1"/>
        <v>8.9032258064516121</v>
      </c>
      <c r="D30">
        <f>E30-E2</f>
        <v>0</v>
      </c>
      <c r="E30">
        <v>0</v>
      </c>
      <c r="F30" s="1">
        <f t="shared" si="2"/>
        <v>249.29032258064521</v>
      </c>
      <c r="G30" s="1"/>
    </row>
    <row r="31" spans="1:7" ht="14.1" customHeight="1">
      <c r="A31">
        <v>29</v>
      </c>
      <c r="B31" s="2">
        <f t="shared" si="0"/>
        <v>0</v>
      </c>
      <c r="C31" s="1">
        <f t="shared" si="1"/>
        <v>8.9032258064516121</v>
      </c>
      <c r="D31">
        <f>E31-E2</f>
        <v>0</v>
      </c>
      <c r="E31">
        <v>0</v>
      </c>
      <c r="F31" s="1">
        <f t="shared" si="2"/>
        <v>258.19354838709683</v>
      </c>
      <c r="G31" s="1"/>
    </row>
    <row r="32" spans="1:7" ht="14.1" customHeight="1">
      <c r="A32">
        <v>30</v>
      </c>
      <c r="B32" s="2">
        <f t="shared" si="0"/>
        <v>0</v>
      </c>
      <c r="C32" s="1">
        <f t="shared" si="1"/>
        <v>8.9032258064516121</v>
      </c>
      <c r="D32">
        <f>E32-E2</f>
        <v>0</v>
      </c>
      <c r="E32">
        <v>0</v>
      </c>
      <c r="F32" s="1">
        <f t="shared" si="2"/>
        <v>267.09677419354841</v>
      </c>
      <c r="G32" s="1"/>
    </row>
    <row r="33" spans="1:9" ht="14.1" customHeight="1">
      <c r="A33">
        <v>31</v>
      </c>
      <c r="B33" s="2">
        <f t="shared" si="0"/>
        <v>0</v>
      </c>
      <c r="C33" s="1">
        <f t="shared" si="1"/>
        <v>8.9032258064516121</v>
      </c>
      <c r="D33">
        <f>E33-E2</f>
        <v>0</v>
      </c>
      <c r="E33">
        <v>0</v>
      </c>
      <c r="F33" s="1">
        <f t="shared" si="2"/>
        <v>276</v>
      </c>
      <c r="G33" s="1"/>
    </row>
    <row r="34" spans="1:9" ht="14.1" customHeight="1" thickBot="1"/>
    <row r="35" spans="1:9" s="21" customFormat="1" ht="14.1" customHeight="1" thickTop="1">
      <c r="A35" s="24" t="s">
        <v>3</v>
      </c>
      <c r="B35" s="5" t="e">
        <f>AVERAGEIF(B3:B30,"&gt;0")</f>
        <v>#DIV/0!</v>
      </c>
      <c r="C35" s="25">
        <f>C3</f>
        <v>8.9032258064516121</v>
      </c>
      <c r="D35" s="5">
        <f>D33</f>
        <v>0</v>
      </c>
      <c r="E35" s="26">
        <f>E33</f>
        <v>0</v>
      </c>
      <c r="F35" s="2"/>
      <c r="G35" s="2"/>
      <c r="H35" s="2"/>
      <c r="I35" s="2"/>
    </row>
    <row r="36" spans="1:9" s="2" customFormat="1" ht="14.1" customHeight="1" thickBot="1">
      <c r="A36" s="27" t="s">
        <v>20</v>
      </c>
      <c r="B36" s="28"/>
      <c r="C36" s="29"/>
      <c r="D36" s="19">
        <f>INT((D33-F33)*10000/F33)/100</f>
        <v>-100</v>
      </c>
      <c r="E36" s="30"/>
    </row>
    <row r="37" spans="1:9" ht="15.75" thickTop="1"/>
  </sheetData>
  <conditionalFormatting sqref="D35">
    <cfRule type="cellIs" dxfId="161" priority="14" operator="lessThanOrEqual">
      <formula>F33</formula>
    </cfRule>
    <cfRule type="cellIs" dxfId="160" priority="15" operator="greaterThan">
      <formula>F33</formula>
    </cfRule>
  </conditionalFormatting>
  <conditionalFormatting sqref="D36">
    <cfRule type="cellIs" dxfId="159" priority="12" operator="lessThanOrEqual">
      <formula>0</formula>
    </cfRule>
    <cfRule type="cellIs" dxfId="158" priority="13" operator="greaterThan">
      <formula>0</formula>
    </cfRule>
  </conditionalFormatting>
  <conditionalFormatting sqref="B35">
    <cfRule type="cellIs" dxfId="157" priority="10" operator="lessThanOrEqual">
      <formula>C35</formula>
    </cfRule>
    <cfRule type="cellIs" dxfId="156" priority="11" operator="greaterThan">
      <formula>C35</formula>
    </cfRule>
  </conditionalFormatting>
  <conditionalFormatting sqref="D3:D33">
    <cfRule type="cellIs" dxfId="155" priority="8" operator="lessThanOrEqual">
      <formula>F3</formula>
    </cfRule>
    <cfRule type="cellIs" dxfId="154" priority="9" operator="greaterThan">
      <formula>F3</formula>
    </cfRule>
  </conditionalFormatting>
  <conditionalFormatting sqref="B3:B33">
    <cfRule type="cellIs" priority="1" stopIfTrue="1" operator="equal">
      <formula>0</formula>
    </cfRule>
    <cfRule type="cellIs" dxfId="153" priority="2" operator="lessThan">
      <formula>$C$3*0.5</formula>
    </cfRule>
    <cfRule type="cellIs" dxfId="152" priority="3" operator="between">
      <formula>$C$3*0.5</formula>
      <formula>$C$3*0.74999999</formula>
    </cfRule>
    <cfRule type="cellIs" dxfId="151" priority="4" operator="between">
      <formula>$C$3*0.75</formula>
      <formula>$C$3*0.99999999</formula>
    </cfRule>
    <cfRule type="cellIs" dxfId="150" priority="5" operator="between">
      <formula>$C$3</formula>
      <formula>$C$3*1.249999999</formula>
    </cfRule>
    <cfRule type="cellIs" dxfId="149" priority="6" operator="between">
      <formula>$C$3*1.25</formula>
      <formula>$C$3*1.49999999</formula>
    </cfRule>
    <cfRule type="cellIs" dxfId="148" priority="7" operator="greaterThan">
      <formula>$C$3*1.5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6"/>
  <sheetViews>
    <sheetView workbookViewId="0">
      <selection activeCell="D31" sqref="D31"/>
    </sheetView>
  </sheetViews>
  <sheetFormatPr baseColWidth="10" defaultRowHeight="15"/>
  <cols>
    <col min="1" max="1" width="9" customWidth="1"/>
    <col min="2" max="2" width="20.28515625" customWidth="1"/>
    <col min="3" max="3" width="19" style="1" customWidth="1"/>
    <col min="4" max="4" width="14.7109375" customWidth="1"/>
    <col min="5" max="5" width="15.140625" customWidth="1"/>
    <col min="6" max="6" width="14.7109375" customWidth="1"/>
    <col min="7" max="7" width="6.5703125" customWidth="1"/>
    <col min="8" max="8" width="17.5703125" customWidth="1"/>
    <col min="9" max="9" width="5.7109375" customWidth="1"/>
  </cols>
  <sheetData>
    <row r="1" spans="1:13" s="2" customFormat="1" ht="14.1" customHeight="1" thickTop="1" thickBot="1">
      <c r="A1" s="2" t="s">
        <v>0</v>
      </c>
      <c r="B1" s="2" t="s">
        <v>22</v>
      </c>
      <c r="C1" s="21" t="s">
        <v>1</v>
      </c>
      <c r="D1" s="2" t="s">
        <v>23</v>
      </c>
      <c r="E1" s="2" t="s">
        <v>5</v>
      </c>
      <c r="F1" s="2" t="s">
        <v>2</v>
      </c>
      <c r="H1" s="22" t="s">
        <v>21</v>
      </c>
      <c r="I1" s="23">
        <f>année!F9</f>
        <v>269</v>
      </c>
      <c r="K1" s="2" t="s">
        <v>66</v>
      </c>
      <c r="M1" s="2">
        <f>MAX(B3:B32)</f>
        <v>0</v>
      </c>
    </row>
    <row r="2" spans="1:13" ht="14.1" customHeight="1" thickTop="1" thickBot="1">
      <c r="A2" t="s">
        <v>4</v>
      </c>
      <c r="E2">
        <v>0</v>
      </c>
      <c r="K2" s="2" t="s">
        <v>67</v>
      </c>
      <c r="L2" s="2"/>
      <c r="M2" s="2">
        <f t="array" ref="M2">MIN(IF(B3:B32&gt;0,B3:B32))</f>
        <v>0</v>
      </c>
    </row>
    <row r="3" spans="1:13" ht="14.1" customHeight="1" thickTop="1">
      <c r="A3">
        <v>1</v>
      </c>
      <c r="B3" s="2">
        <f>E3-E2</f>
        <v>0</v>
      </c>
      <c r="C3" s="1">
        <f>$I$1/30</f>
        <v>8.9666666666666668</v>
      </c>
      <c r="D3">
        <f>E3-E2</f>
        <v>0</v>
      </c>
      <c r="E3">
        <v>0</v>
      </c>
      <c r="F3" s="1">
        <f>C3</f>
        <v>8.9666666666666668</v>
      </c>
      <c r="G3" s="1"/>
      <c r="H3" s="3" t="s">
        <v>34</v>
      </c>
      <c r="I3" s="4">
        <f>COUNTIF(B3:B33,"&gt;="&amp;C3*1.5)</f>
        <v>0</v>
      </c>
      <c r="J3" s="5" t="s">
        <v>35</v>
      </c>
      <c r="K3" s="5"/>
      <c r="L3" s="5"/>
      <c r="M3" s="6"/>
    </row>
    <row r="4" spans="1:13" ht="14.1" customHeight="1">
      <c r="A4">
        <v>2</v>
      </c>
      <c r="B4" s="2">
        <f t="shared" ref="B4:B32" si="0">E4-E3</f>
        <v>0</v>
      </c>
      <c r="C4" s="1">
        <f t="shared" ref="C4:C32" si="1">$I$1/30</f>
        <v>8.9666666666666668</v>
      </c>
      <c r="D4">
        <f>E4-E2</f>
        <v>0</v>
      </c>
      <c r="E4">
        <v>0</v>
      </c>
      <c r="F4" s="1">
        <f>F3+C4</f>
        <v>17.933333333333334</v>
      </c>
      <c r="G4" s="1"/>
      <c r="H4" s="7" t="s">
        <v>24</v>
      </c>
      <c r="I4" s="8">
        <f>COUNTIF(B3:B33,"&gt;="&amp;C3*1.25)-I3</f>
        <v>0</v>
      </c>
      <c r="J4" s="9" t="s">
        <v>29</v>
      </c>
      <c r="K4" s="9"/>
      <c r="L4" s="9"/>
      <c r="M4" s="10"/>
    </row>
    <row r="5" spans="1:13" ht="14.1" customHeight="1">
      <c r="A5">
        <v>3</v>
      </c>
      <c r="B5" s="2">
        <f t="shared" si="0"/>
        <v>0</v>
      </c>
      <c r="C5" s="1">
        <f t="shared" si="1"/>
        <v>8.9666666666666668</v>
      </c>
      <c r="D5">
        <f>E5-E2</f>
        <v>0</v>
      </c>
      <c r="E5">
        <v>0</v>
      </c>
      <c r="F5" s="1">
        <f t="shared" ref="F5:F32" si="2">F4+C5</f>
        <v>26.9</v>
      </c>
      <c r="G5" s="1"/>
      <c r="H5" s="11" t="s">
        <v>25</v>
      </c>
      <c r="I5" s="12">
        <f>COUNTIF(B3:B33,"&gt;="&amp;C4)-I4-I3</f>
        <v>0</v>
      </c>
      <c r="J5" s="9" t="s">
        <v>27</v>
      </c>
      <c r="K5" s="9"/>
      <c r="L5" s="9"/>
      <c r="M5" s="10"/>
    </row>
    <row r="6" spans="1:13" ht="14.1" customHeight="1">
      <c r="A6">
        <v>4</v>
      </c>
      <c r="B6" s="2">
        <f t="shared" si="0"/>
        <v>0</v>
      </c>
      <c r="C6" s="1">
        <f t="shared" si="1"/>
        <v>8.9666666666666668</v>
      </c>
      <c r="D6">
        <f>E6-E2</f>
        <v>0</v>
      </c>
      <c r="E6">
        <v>0</v>
      </c>
      <c r="F6" s="1">
        <f t="shared" si="2"/>
        <v>35.866666666666667</v>
      </c>
      <c r="G6" s="1"/>
      <c r="H6" s="13" t="s">
        <v>26</v>
      </c>
      <c r="I6" s="14">
        <f>COUNTIF(B3:B33,"&lt;"&amp;C5)-I7-COUNTIF(B3:B33,"=0")-I8</f>
        <v>0</v>
      </c>
      <c r="J6" s="9" t="s">
        <v>28</v>
      </c>
      <c r="K6" s="9"/>
      <c r="L6" s="9"/>
      <c r="M6" s="10"/>
    </row>
    <row r="7" spans="1:13" ht="14.1" customHeight="1">
      <c r="A7">
        <v>5</v>
      </c>
      <c r="B7" s="2">
        <f t="shared" si="0"/>
        <v>0</v>
      </c>
      <c r="C7" s="1">
        <f t="shared" si="1"/>
        <v>8.9666666666666668</v>
      </c>
      <c r="D7">
        <f>E7-E2</f>
        <v>0</v>
      </c>
      <c r="E7">
        <v>0</v>
      </c>
      <c r="F7" s="1">
        <f t="shared" si="2"/>
        <v>44.833333333333336</v>
      </c>
      <c r="G7" s="1"/>
      <c r="H7" s="15" t="s">
        <v>31</v>
      </c>
      <c r="I7" s="16">
        <f>COUNTIF(B3:B33,"&lt;"&amp;C6*0.75)-COUNTIF(B3:B33,"=0")-I8</f>
        <v>0</v>
      </c>
      <c r="J7" s="9" t="s">
        <v>30</v>
      </c>
      <c r="K7" s="9"/>
      <c r="L7" s="9"/>
      <c r="M7" s="10"/>
    </row>
    <row r="8" spans="1:13" ht="14.1" customHeight="1" thickBot="1">
      <c r="A8">
        <v>6</v>
      </c>
      <c r="B8" s="2">
        <f t="shared" si="0"/>
        <v>0</v>
      </c>
      <c r="C8" s="1">
        <f t="shared" si="1"/>
        <v>8.9666666666666668</v>
      </c>
      <c r="D8">
        <f>E8-E2</f>
        <v>0</v>
      </c>
      <c r="E8">
        <v>0</v>
      </c>
      <c r="F8" s="1">
        <f t="shared" si="2"/>
        <v>53.800000000000004</v>
      </c>
      <c r="G8" s="1"/>
      <c r="H8" s="17" t="s">
        <v>32</v>
      </c>
      <c r="I8" s="18">
        <f>COUNTIF(B3:B33,"&lt;"&amp;C7*0.5)-COUNTIF(B3:B33,"=0")</f>
        <v>0</v>
      </c>
      <c r="J8" s="19" t="s">
        <v>33</v>
      </c>
      <c r="K8" s="19"/>
      <c r="L8" s="19"/>
      <c r="M8" s="20"/>
    </row>
    <row r="9" spans="1:13" ht="14.1" customHeight="1" thickTop="1">
      <c r="A9">
        <v>7</v>
      </c>
      <c r="B9" s="2">
        <f t="shared" si="0"/>
        <v>0</v>
      </c>
      <c r="C9" s="1">
        <f t="shared" si="1"/>
        <v>8.9666666666666668</v>
      </c>
      <c r="D9">
        <f>E9-E2</f>
        <v>0</v>
      </c>
      <c r="E9">
        <v>0</v>
      </c>
      <c r="F9" s="1">
        <f t="shared" si="2"/>
        <v>62.766666666666673</v>
      </c>
      <c r="G9" s="1"/>
    </row>
    <row r="10" spans="1:13" ht="14.1" customHeight="1">
      <c r="A10">
        <v>8</v>
      </c>
      <c r="B10" s="2">
        <f t="shared" si="0"/>
        <v>0</v>
      </c>
      <c r="C10" s="1">
        <f t="shared" si="1"/>
        <v>8.9666666666666668</v>
      </c>
      <c r="D10">
        <f>E10-E2</f>
        <v>0</v>
      </c>
      <c r="E10">
        <v>0</v>
      </c>
      <c r="F10" s="1">
        <f t="shared" si="2"/>
        <v>71.733333333333334</v>
      </c>
      <c r="G10" s="1"/>
    </row>
    <row r="11" spans="1:13" ht="14.1" customHeight="1">
      <c r="A11">
        <v>9</v>
      </c>
      <c r="B11" s="2">
        <f t="shared" si="0"/>
        <v>0</v>
      </c>
      <c r="C11" s="1">
        <f t="shared" si="1"/>
        <v>8.9666666666666668</v>
      </c>
      <c r="D11">
        <f>E11-E2</f>
        <v>0</v>
      </c>
      <c r="E11">
        <v>0</v>
      </c>
      <c r="F11" s="1">
        <f t="shared" si="2"/>
        <v>80.7</v>
      </c>
      <c r="G11" s="1"/>
    </row>
    <row r="12" spans="1:13" ht="14.1" customHeight="1">
      <c r="A12">
        <v>10</v>
      </c>
      <c r="B12" s="2">
        <f t="shared" si="0"/>
        <v>0</v>
      </c>
      <c r="C12" s="1">
        <f t="shared" si="1"/>
        <v>8.9666666666666668</v>
      </c>
      <c r="D12">
        <f>E12-E2</f>
        <v>0</v>
      </c>
      <c r="E12">
        <v>0</v>
      </c>
      <c r="F12" s="1">
        <f t="shared" si="2"/>
        <v>89.666666666666671</v>
      </c>
      <c r="G12" s="1"/>
    </row>
    <row r="13" spans="1:13" ht="14.1" customHeight="1">
      <c r="A13">
        <v>11</v>
      </c>
      <c r="B13" s="2">
        <f t="shared" si="0"/>
        <v>0</v>
      </c>
      <c r="C13" s="1">
        <f t="shared" si="1"/>
        <v>8.9666666666666668</v>
      </c>
      <c r="D13">
        <f>E13-E2</f>
        <v>0</v>
      </c>
      <c r="E13">
        <v>0</v>
      </c>
      <c r="F13" s="1">
        <f t="shared" si="2"/>
        <v>98.63333333333334</v>
      </c>
      <c r="G13" s="1"/>
    </row>
    <row r="14" spans="1:13" ht="14.1" customHeight="1">
      <c r="A14">
        <v>12</v>
      </c>
      <c r="B14" s="2">
        <f t="shared" si="0"/>
        <v>0</v>
      </c>
      <c r="C14" s="1">
        <f t="shared" si="1"/>
        <v>8.9666666666666668</v>
      </c>
      <c r="D14">
        <f>E14-E2</f>
        <v>0</v>
      </c>
      <c r="E14">
        <v>0</v>
      </c>
      <c r="F14" s="1">
        <f t="shared" si="2"/>
        <v>107.60000000000001</v>
      </c>
      <c r="G14" s="1"/>
    </row>
    <row r="15" spans="1:13" ht="14.1" customHeight="1">
      <c r="A15">
        <v>13</v>
      </c>
      <c r="B15" s="2">
        <f t="shared" si="0"/>
        <v>0</v>
      </c>
      <c r="C15" s="1">
        <f t="shared" si="1"/>
        <v>8.9666666666666668</v>
      </c>
      <c r="D15">
        <f>E15-E2</f>
        <v>0</v>
      </c>
      <c r="E15">
        <v>0</v>
      </c>
      <c r="F15" s="1">
        <f t="shared" si="2"/>
        <v>116.56666666666668</v>
      </c>
      <c r="G15" s="1"/>
    </row>
    <row r="16" spans="1:13" ht="14.1" customHeight="1">
      <c r="A16">
        <v>14</v>
      </c>
      <c r="B16" s="2">
        <f t="shared" si="0"/>
        <v>0</v>
      </c>
      <c r="C16" s="1">
        <f t="shared" si="1"/>
        <v>8.9666666666666668</v>
      </c>
      <c r="D16">
        <f>E16-E2</f>
        <v>0</v>
      </c>
      <c r="E16">
        <v>0</v>
      </c>
      <c r="F16" s="1">
        <f t="shared" si="2"/>
        <v>125.53333333333335</v>
      </c>
      <c r="G16" s="1"/>
    </row>
    <row r="17" spans="1:7" ht="14.1" customHeight="1">
      <c r="A17">
        <v>15</v>
      </c>
      <c r="B17" s="2">
        <f t="shared" si="0"/>
        <v>0</v>
      </c>
      <c r="C17" s="1">
        <f t="shared" si="1"/>
        <v>8.9666666666666668</v>
      </c>
      <c r="D17">
        <f>E17-E2</f>
        <v>0</v>
      </c>
      <c r="E17">
        <v>0</v>
      </c>
      <c r="F17" s="1">
        <f t="shared" si="2"/>
        <v>134.5</v>
      </c>
      <c r="G17" s="1"/>
    </row>
    <row r="18" spans="1:7" ht="14.1" customHeight="1">
      <c r="A18">
        <v>16</v>
      </c>
      <c r="B18" s="2">
        <f t="shared" si="0"/>
        <v>0</v>
      </c>
      <c r="C18" s="1">
        <f t="shared" si="1"/>
        <v>8.9666666666666668</v>
      </c>
      <c r="D18">
        <f>E18-E2</f>
        <v>0</v>
      </c>
      <c r="E18">
        <v>0</v>
      </c>
      <c r="F18" s="1">
        <f t="shared" si="2"/>
        <v>143.46666666666667</v>
      </c>
      <c r="G18" s="1"/>
    </row>
    <row r="19" spans="1:7" ht="14.1" customHeight="1">
      <c r="A19">
        <v>17</v>
      </c>
      <c r="B19" s="2">
        <f t="shared" si="0"/>
        <v>0</v>
      </c>
      <c r="C19" s="1">
        <f t="shared" si="1"/>
        <v>8.9666666666666668</v>
      </c>
      <c r="D19">
        <f>E19-E2</f>
        <v>0</v>
      </c>
      <c r="E19">
        <v>0</v>
      </c>
      <c r="F19" s="1">
        <f t="shared" si="2"/>
        <v>152.43333333333334</v>
      </c>
      <c r="G19" s="1"/>
    </row>
    <row r="20" spans="1:7" ht="14.1" customHeight="1">
      <c r="A20">
        <v>18</v>
      </c>
      <c r="B20" s="2">
        <f t="shared" si="0"/>
        <v>0</v>
      </c>
      <c r="C20" s="1">
        <f t="shared" si="1"/>
        <v>8.9666666666666668</v>
      </c>
      <c r="D20">
        <f>E20-E2</f>
        <v>0</v>
      </c>
      <c r="E20">
        <v>0</v>
      </c>
      <c r="F20" s="1">
        <f t="shared" si="2"/>
        <v>161.4</v>
      </c>
      <c r="G20" s="1"/>
    </row>
    <row r="21" spans="1:7" ht="14.1" customHeight="1">
      <c r="A21">
        <v>19</v>
      </c>
      <c r="B21" s="2">
        <f t="shared" si="0"/>
        <v>0</v>
      </c>
      <c r="C21" s="1">
        <f t="shared" si="1"/>
        <v>8.9666666666666668</v>
      </c>
      <c r="D21">
        <f>E21-E2</f>
        <v>0</v>
      </c>
      <c r="E21">
        <v>0</v>
      </c>
      <c r="F21" s="1">
        <f t="shared" si="2"/>
        <v>170.36666666666667</v>
      </c>
      <c r="G21" s="1"/>
    </row>
    <row r="22" spans="1:7" ht="14.1" customHeight="1">
      <c r="A22">
        <v>20</v>
      </c>
      <c r="B22" s="2">
        <f t="shared" si="0"/>
        <v>0</v>
      </c>
      <c r="C22" s="1">
        <f t="shared" si="1"/>
        <v>8.9666666666666668</v>
      </c>
      <c r="D22">
        <f>E22-E2</f>
        <v>0</v>
      </c>
      <c r="E22">
        <v>0</v>
      </c>
      <c r="F22" s="1">
        <f t="shared" si="2"/>
        <v>179.33333333333334</v>
      </c>
      <c r="G22" s="1"/>
    </row>
    <row r="23" spans="1:7" ht="14.1" customHeight="1">
      <c r="A23">
        <v>21</v>
      </c>
      <c r="B23" s="2">
        <f t="shared" si="0"/>
        <v>0</v>
      </c>
      <c r="C23" s="1">
        <f t="shared" si="1"/>
        <v>8.9666666666666668</v>
      </c>
      <c r="D23">
        <f>E23-E2</f>
        <v>0</v>
      </c>
      <c r="E23">
        <v>0</v>
      </c>
      <c r="F23" s="1">
        <f t="shared" si="2"/>
        <v>188.3</v>
      </c>
      <c r="G23" s="1"/>
    </row>
    <row r="24" spans="1:7" ht="14.1" customHeight="1">
      <c r="A24">
        <v>22</v>
      </c>
      <c r="B24" s="2">
        <f t="shared" si="0"/>
        <v>0</v>
      </c>
      <c r="C24" s="1">
        <f t="shared" si="1"/>
        <v>8.9666666666666668</v>
      </c>
      <c r="D24">
        <f>E24-E2</f>
        <v>0</v>
      </c>
      <c r="E24">
        <v>0</v>
      </c>
      <c r="F24" s="1">
        <f t="shared" si="2"/>
        <v>197.26666666666668</v>
      </c>
      <c r="G24" s="1"/>
    </row>
    <row r="25" spans="1:7" ht="14.1" customHeight="1">
      <c r="A25">
        <v>23</v>
      </c>
      <c r="B25" s="2">
        <f t="shared" si="0"/>
        <v>0</v>
      </c>
      <c r="C25" s="1">
        <f t="shared" si="1"/>
        <v>8.9666666666666668</v>
      </c>
      <c r="D25">
        <f>E25-E2</f>
        <v>0</v>
      </c>
      <c r="E25">
        <v>0</v>
      </c>
      <c r="F25" s="1">
        <f t="shared" si="2"/>
        <v>206.23333333333335</v>
      </c>
      <c r="G25" s="1"/>
    </row>
    <row r="26" spans="1:7" ht="14.1" customHeight="1">
      <c r="A26">
        <v>24</v>
      </c>
      <c r="B26" s="2">
        <f t="shared" si="0"/>
        <v>0</v>
      </c>
      <c r="C26" s="1">
        <f t="shared" si="1"/>
        <v>8.9666666666666668</v>
      </c>
      <c r="D26">
        <f>E26-E2</f>
        <v>0</v>
      </c>
      <c r="E26">
        <v>0</v>
      </c>
      <c r="F26" s="1">
        <f t="shared" si="2"/>
        <v>215.20000000000002</v>
      </c>
      <c r="G26" s="1"/>
    </row>
    <row r="27" spans="1:7" ht="14.1" customHeight="1">
      <c r="A27">
        <v>25</v>
      </c>
      <c r="B27" s="2">
        <f t="shared" si="0"/>
        <v>0</v>
      </c>
      <c r="C27" s="1">
        <f t="shared" si="1"/>
        <v>8.9666666666666668</v>
      </c>
      <c r="D27">
        <f>E27-E2</f>
        <v>0</v>
      </c>
      <c r="E27">
        <v>0</v>
      </c>
      <c r="F27" s="1">
        <f t="shared" si="2"/>
        <v>224.16666666666669</v>
      </c>
      <c r="G27" s="1"/>
    </row>
    <row r="28" spans="1:7" ht="14.1" customHeight="1">
      <c r="A28">
        <v>26</v>
      </c>
      <c r="B28" s="2">
        <f t="shared" si="0"/>
        <v>0</v>
      </c>
      <c r="C28" s="1">
        <f t="shared" si="1"/>
        <v>8.9666666666666668</v>
      </c>
      <c r="D28">
        <f>E28-E2</f>
        <v>0</v>
      </c>
      <c r="E28">
        <v>0</v>
      </c>
      <c r="F28" s="1">
        <f t="shared" si="2"/>
        <v>233.13333333333335</v>
      </c>
      <c r="G28" s="1"/>
    </row>
    <row r="29" spans="1:7" ht="14.1" customHeight="1">
      <c r="A29">
        <v>27</v>
      </c>
      <c r="B29" s="2">
        <f t="shared" si="0"/>
        <v>0</v>
      </c>
      <c r="C29" s="1">
        <f t="shared" si="1"/>
        <v>8.9666666666666668</v>
      </c>
      <c r="D29">
        <f>E29-E2</f>
        <v>0</v>
      </c>
      <c r="E29">
        <v>0</v>
      </c>
      <c r="F29" s="1">
        <f t="shared" si="2"/>
        <v>242.10000000000002</v>
      </c>
      <c r="G29" s="1"/>
    </row>
    <row r="30" spans="1:7" ht="14.1" customHeight="1">
      <c r="A30">
        <v>28</v>
      </c>
      <c r="B30" s="2">
        <f t="shared" si="0"/>
        <v>0</v>
      </c>
      <c r="C30" s="1">
        <f t="shared" si="1"/>
        <v>8.9666666666666668</v>
      </c>
      <c r="D30">
        <f>E30-E2</f>
        <v>0</v>
      </c>
      <c r="E30">
        <v>0</v>
      </c>
      <c r="F30" s="1">
        <f t="shared" si="2"/>
        <v>251.06666666666669</v>
      </c>
      <c r="G30" s="1"/>
    </row>
    <row r="31" spans="1:7" ht="14.1" customHeight="1">
      <c r="A31">
        <v>29</v>
      </c>
      <c r="B31" s="2">
        <f t="shared" si="0"/>
        <v>0</v>
      </c>
      <c r="C31" s="1">
        <f t="shared" si="1"/>
        <v>8.9666666666666668</v>
      </c>
      <c r="D31">
        <f>E31-E2</f>
        <v>0</v>
      </c>
      <c r="E31">
        <v>0</v>
      </c>
      <c r="F31" s="1">
        <f t="shared" si="2"/>
        <v>260.03333333333336</v>
      </c>
      <c r="G31" s="1"/>
    </row>
    <row r="32" spans="1:7" ht="14.1" customHeight="1">
      <c r="A32">
        <v>30</v>
      </c>
      <c r="B32" s="2">
        <f t="shared" si="0"/>
        <v>0</v>
      </c>
      <c r="C32" s="1">
        <f t="shared" si="1"/>
        <v>8.9666666666666668</v>
      </c>
      <c r="D32">
        <f>E32-E2</f>
        <v>0</v>
      </c>
      <c r="E32">
        <v>0</v>
      </c>
      <c r="F32" s="1">
        <f t="shared" si="2"/>
        <v>269</v>
      </c>
      <c r="G32" s="1"/>
    </row>
    <row r="33" spans="1:9" ht="14.1" customHeight="1" thickBot="1"/>
    <row r="34" spans="1:9" s="21" customFormat="1" ht="14.1" customHeight="1" thickTop="1">
      <c r="A34" s="24" t="s">
        <v>3</v>
      </c>
      <c r="B34" s="5" t="e">
        <f>AVERAGEIF(B5:B32,"&gt;0")</f>
        <v>#DIV/0!</v>
      </c>
      <c r="C34" s="25">
        <f>C3</f>
        <v>8.9666666666666668</v>
      </c>
      <c r="D34" s="5">
        <f>D32</f>
        <v>0</v>
      </c>
      <c r="E34" s="26">
        <f>E32</f>
        <v>0</v>
      </c>
      <c r="F34" s="2"/>
      <c r="G34" s="2"/>
      <c r="H34" s="2"/>
      <c r="I34" s="2"/>
    </row>
    <row r="35" spans="1:9" s="2" customFormat="1" ht="14.1" customHeight="1" thickBot="1">
      <c r="A35" s="27" t="s">
        <v>20</v>
      </c>
      <c r="B35" s="28"/>
      <c r="C35" s="29"/>
      <c r="D35" s="19">
        <f>INT((D32-F32)*10000/F32)/100</f>
        <v>-100</v>
      </c>
      <c r="E35" s="30"/>
    </row>
    <row r="36" spans="1:9" ht="14.1" customHeight="1" thickTop="1">
      <c r="E36">
        <v>8.8580000000000005</v>
      </c>
    </row>
  </sheetData>
  <conditionalFormatting sqref="D3">
    <cfRule type="cellIs" dxfId="147" priority="92" operator="lessThanOrEqual">
      <formula>F3</formula>
    </cfRule>
    <cfRule type="cellIs" dxfId="146" priority="93" operator="greaterThan">
      <formula>F3</formula>
    </cfRule>
  </conditionalFormatting>
  <conditionalFormatting sqref="D4:D32">
    <cfRule type="cellIs" dxfId="145" priority="90" operator="lessThanOrEqual">
      <formula>F4</formula>
    </cfRule>
    <cfRule type="cellIs" dxfId="144" priority="91" operator="greaterThan">
      <formula>F4</formula>
    </cfRule>
  </conditionalFormatting>
  <conditionalFormatting sqref="B3">
    <cfRule type="cellIs" priority="71" stopIfTrue="1" operator="equal">
      <formula>0</formula>
    </cfRule>
    <cfRule type="cellIs" dxfId="143" priority="88" operator="greaterThan">
      <formula>$C$3*1.5</formula>
    </cfRule>
    <cfRule type="cellIs" dxfId="142" priority="78" operator="between">
      <formula>$C$3*1.25</formula>
      <formula>$C$3*1.49999999</formula>
    </cfRule>
    <cfRule type="cellIs" dxfId="141" priority="77" operator="between">
      <formula>$C$3</formula>
      <formula>$C$3*1.249999999</formula>
    </cfRule>
    <cfRule type="cellIs" dxfId="140" priority="76" operator="between">
      <formula>$C$3*0.75</formula>
      <formula>$C$3*0.99999999</formula>
    </cfRule>
    <cfRule type="cellIs" dxfId="139" priority="73" operator="between">
      <formula>$C$3*0.5</formula>
      <formula>$C$3*0.74999999</formula>
    </cfRule>
    <cfRule type="cellIs" dxfId="138" priority="72" operator="lessThan">
      <formula>$C$3*0.5</formula>
    </cfRule>
  </conditionalFormatting>
  <conditionalFormatting sqref="I12">
    <cfRule type="cellIs" dxfId="137" priority="81" operator="between">
      <formula>$C$3*1.25</formula>
      <formula>$C$3*1.5</formula>
    </cfRule>
    <cfRule type="cellIs" dxfId="136" priority="83" operator="greaterThanOrEqual">
      <formula>$C$3*1.5</formula>
    </cfRule>
  </conditionalFormatting>
  <conditionalFormatting sqref="I13">
    <cfRule type="cellIs" dxfId="135" priority="79" operator="between">
      <formula>$C$3*1.25</formula>
      <formula>$C$3*1.5</formula>
    </cfRule>
    <cfRule type="cellIs" dxfId="134" priority="80" operator="greaterThanOrEqual">
      <formula>$C$3*1.5</formula>
    </cfRule>
  </conditionalFormatting>
  <conditionalFormatting sqref="B4:B32">
    <cfRule type="cellIs" priority="7" stopIfTrue="1" operator="equal">
      <formula>0</formula>
    </cfRule>
    <cfRule type="cellIs" dxfId="133" priority="8" operator="lessThan">
      <formula>$C$3*0.5</formula>
    </cfRule>
    <cfRule type="cellIs" dxfId="132" priority="9" operator="between">
      <formula>$C$3*0.5</formula>
      <formula>$C$3*0.74999999</formula>
    </cfRule>
    <cfRule type="cellIs" dxfId="131" priority="10" operator="between">
      <formula>$C$3*0.75</formula>
      <formula>$C$3*0.99999999</formula>
    </cfRule>
    <cfRule type="cellIs" dxfId="130" priority="11" operator="between">
      <formula>$C$3</formula>
      <formula>$C$3*1.249999999</formula>
    </cfRule>
    <cfRule type="cellIs" dxfId="129" priority="12" operator="between">
      <formula>$C$3*1.25</formula>
      <formula>$C$3*1.49999999</formula>
    </cfRule>
    <cfRule type="cellIs" dxfId="128" priority="13" operator="greaterThan">
      <formula>$C$3*1.5</formula>
    </cfRule>
  </conditionalFormatting>
  <conditionalFormatting sqref="D34">
    <cfRule type="cellIs" dxfId="127" priority="5" operator="lessThanOrEqual">
      <formula>F32</formula>
    </cfRule>
    <cfRule type="cellIs" dxfId="126" priority="6" operator="greaterThan">
      <formula>F32</formula>
    </cfRule>
  </conditionalFormatting>
  <conditionalFormatting sqref="D35">
    <cfRule type="cellIs" dxfId="125" priority="3" operator="lessThanOrEqual">
      <formula>0</formula>
    </cfRule>
    <cfRule type="cellIs" dxfId="124" priority="4" operator="greaterThan">
      <formula>0</formula>
    </cfRule>
  </conditionalFormatting>
  <conditionalFormatting sqref="B34">
    <cfRule type="cellIs" dxfId="123" priority="1" operator="lessThanOrEqual">
      <formula>C34</formula>
    </cfRule>
    <cfRule type="cellIs" dxfId="122" priority="2" operator="greaterThan">
      <formula>C34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7"/>
  <sheetViews>
    <sheetView workbookViewId="0">
      <selection activeCell="E3" sqref="E3:E33"/>
    </sheetView>
  </sheetViews>
  <sheetFormatPr baseColWidth="10" defaultRowHeight="15"/>
  <cols>
    <col min="1" max="1" width="9" customWidth="1"/>
    <col min="2" max="2" width="19.42578125" customWidth="1"/>
    <col min="3" max="3" width="19" style="1" customWidth="1"/>
    <col min="4" max="4" width="14.5703125" customWidth="1"/>
    <col min="5" max="5" width="15.140625" customWidth="1"/>
    <col min="6" max="6" width="14.7109375" customWidth="1"/>
    <col min="7" max="7" width="6.140625" customWidth="1"/>
    <col min="8" max="8" width="17.7109375" customWidth="1"/>
    <col min="9" max="9" width="5.7109375" customWidth="1"/>
  </cols>
  <sheetData>
    <row r="1" spans="1:13" s="2" customFormat="1" ht="14.1" customHeight="1" thickTop="1" thickBot="1">
      <c r="A1" s="2" t="s">
        <v>0</v>
      </c>
      <c r="B1" s="2" t="s">
        <v>18</v>
      </c>
      <c r="C1" s="21" t="s">
        <v>1</v>
      </c>
      <c r="D1" s="2" t="s">
        <v>23</v>
      </c>
      <c r="E1" s="2" t="s">
        <v>5</v>
      </c>
      <c r="F1" s="2" t="s">
        <v>2</v>
      </c>
      <c r="H1" s="22" t="s">
        <v>21</v>
      </c>
      <c r="I1" s="23">
        <f>année!F10</f>
        <v>293</v>
      </c>
      <c r="K1" s="2" t="s">
        <v>66</v>
      </c>
      <c r="M1" s="2">
        <f>MAX(B3:B33)</f>
        <v>0</v>
      </c>
    </row>
    <row r="2" spans="1:13" ht="14.1" customHeight="1" thickTop="1" thickBot="1">
      <c r="A2" t="s">
        <v>4</v>
      </c>
      <c r="E2">
        <v>0</v>
      </c>
      <c r="K2" s="2" t="s">
        <v>67</v>
      </c>
      <c r="L2" s="2"/>
      <c r="M2" s="2">
        <f t="array" ref="M2">MIN(IF(B3:B33&gt;0,B3:B33))</f>
        <v>0</v>
      </c>
    </row>
    <row r="3" spans="1:13" ht="14.1" customHeight="1" thickTop="1">
      <c r="A3">
        <v>1</v>
      </c>
      <c r="B3" s="2">
        <f>E3-E2</f>
        <v>0</v>
      </c>
      <c r="C3" s="1">
        <f>$I$1/31</f>
        <v>9.4516129032258061</v>
      </c>
      <c r="D3">
        <f>E3-E2</f>
        <v>0</v>
      </c>
      <c r="E3">
        <v>0</v>
      </c>
      <c r="F3" s="1">
        <f>C3</f>
        <v>9.4516129032258061</v>
      </c>
      <c r="G3" s="1"/>
      <c r="H3" s="3" t="s">
        <v>34</v>
      </c>
      <c r="I3" s="4">
        <f>COUNTIF(B3:B33,"&gt;="&amp;C3*1.5)</f>
        <v>0</v>
      </c>
      <c r="J3" s="5" t="s">
        <v>35</v>
      </c>
      <c r="K3" s="5"/>
      <c r="L3" s="5"/>
      <c r="M3" s="6"/>
    </row>
    <row r="4" spans="1:13" ht="14.1" customHeight="1">
      <c r="A4">
        <v>2</v>
      </c>
      <c r="B4" s="2">
        <f t="shared" ref="B4:B33" si="0">E4-E3</f>
        <v>0</v>
      </c>
      <c r="C4" s="1">
        <f t="shared" ref="C4:C33" si="1">$I$1/31</f>
        <v>9.4516129032258061</v>
      </c>
      <c r="D4">
        <f>E4-E2</f>
        <v>0</v>
      </c>
      <c r="E4">
        <v>0</v>
      </c>
      <c r="F4" s="1">
        <f>F3+C4</f>
        <v>18.903225806451612</v>
      </c>
      <c r="G4" s="1"/>
      <c r="H4" s="7" t="s">
        <v>24</v>
      </c>
      <c r="I4" s="8">
        <f>COUNTIF(B3:B33,"&gt;="&amp;C3*1.25)-I3</f>
        <v>0</v>
      </c>
      <c r="J4" s="9" t="s">
        <v>29</v>
      </c>
      <c r="K4" s="9"/>
      <c r="L4" s="9"/>
      <c r="M4" s="10"/>
    </row>
    <row r="5" spans="1:13" ht="14.1" customHeight="1">
      <c r="A5">
        <v>3</v>
      </c>
      <c r="B5" s="2">
        <f t="shared" si="0"/>
        <v>0</v>
      </c>
      <c r="C5" s="1">
        <f t="shared" si="1"/>
        <v>9.4516129032258061</v>
      </c>
      <c r="D5">
        <f>E5-E2</f>
        <v>0</v>
      </c>
      <c r="E5">
        <v>0</v>
      </c>
      <c r="F5" s="1">
        <f t="shared" ref="F5:F33" si="2">F4+C5</f>
        <v>28.354838709677416</v>
      </c>
      <c r="G5" s="1"/>
      <c r="H5" s="11" t="s">
        <v>25</v>
      </c>
      <c r="I5" s="12">
        <f>COUNTIF(B3:B33,"&gt;="&amp;C4)-I4-I3</f>
        <v>0</v>
      </c>
      <c r="J5" s="9" t="s">
        <v>27</v>
      </c>
      <c r="K5" s="9"/>
      <c r="L5" s="9"/>
      <c r="M5" s="10"/>
    </row>
    <row r="6" spans="1:13" ht="14.1" customHeight="1">
      <c r="A6">
        <v>4</v>
      </c>
      <c r="B6" s="2">
        <f t="shared" si="0"/>
        <v>0</v>
      </c>
      <c r="C6" s="1">
        <f t="shared" si="1"/>
        <v>9.4516129032258061</v>
      </c>
      <c r="D6">
        <f>E6-E2</f>
        <v>0</v>
      </c>
      <c r="E6">
        <v>0</v>
      </c>
      <c r="F6" s="1">
        <f t="shared" si="2"/>
        <v>37.806451612903224</v>
      </c>
      <c r="G6" s="1"/>
      <c r="H6" s="13" t="s">
        <v>26</v>
      </c>
      <c r="I6" s="14">
        <f>COUNTIF(B3:B33,"&lt;"&amp;C5)-I7-COUNTIF(B3:B33,"=0")-I8</f>
        <v>0</v>
      </c>
      <c r="J6" s="9" t="s">
        <v>28</v>
      </c>
      <c r="K6" s="9"/>
      <c r="L6" s="9"/>
      <c r="M6" s="10"/>
    </row>
    <row r="7" spans="1:13" ht="14.1" customHeight="1">
      <c r="A7">
        <v>5</v>
      </c>
      <c r="B7" s="2">
        <f t="shared" si="0"/>
        <v>0</v>
      </c>
      <c r="C7" s="1">
        <f t="shared" si="1"/>
        <v>9.4516129032258061</v>
      </c>
      <c r="D7">
        <f>E7-E2</f>
        <v>0</v>
      </c>
      <c r="E7">
        <v>0</v>
      </c>
      <c r="F7" s="1">
        <f t="shared" si="2"/>
        <v>47.258064516129032</v>
      </c>
      <c r="G7" s="1"/>
      <c r="H7" s="15" t="s">
        <v>31</v>
      </c>
      <c r="I7" s="16">
        <f>COUNTIF(B3:B33,"&lt;"&amp;C6*0.75)-COUNTIF(B3:B33,"=0")-I8</f>
        <v>0</v>
      </c>
      <c r="J7" s="9" t="s">
        <v>30</v>
      </c>
      <c r="K7" s="9"/>
      <c r="L7" s="9"/>
      <c r="M7" s="10"/>
    </row>
    <row r="8" spans="1:13" ht="14.1" customHeight="1" thickBot="1">
      <c r="A8">
        <v>6</v>
      </c>
      <c r="B8" s="2">
        <f t="shared" si="0"/>
        <v>0</v>
      </c>
      <c r="C8" s="1">
        <f t="shared" si="1"/>
        <v>9.4516129032258061</v>
      </c>
      <c r="D8">
        <f>E8-E2</f>
        <v>0</v>
      </c>
      <c r="E8">
        <v>0</v>
      </c>
      <c r="F8" s="1">
        <f t="shared" si="2"/>
        <v>56.70967741935484</v>
      </c>
      <c r="G8" s="1"/>
      <c r="H8" s="17" t="s">
        <v>32</v>
      </c>
      <c r="I8" s="18">
        <f>COUNTIF(B3:B33,"&lt;"&amp;C7*0.5)-COUNTIF(B3:B33,"=0")</f>
        <v>0</v>
      </c>
      <c r="J8" s="19" t="s">
        <v>33</v>
      </c>
      <c r="K8" s="19"/>
      <c r="L8" s="19"/>
      <c r="M8" s="20"/>
    </row>
    <row r="9" spans="1:13" ht="14.1" customHeight="1" thickTop="1">
      <c r="A9">
        <v>7</v>
      </c>
      <c r="B9" s="2">
        <f t="shared" si="0"/>
        <v>0</v>
      </c>
      <c r="C9" s="1">
        <f t="shared" si="1"/>
        <v>9.4516129032258061</v>
      </c>
      <c r="D9">
        <f>E9-E2</f>
        <v>0</v>
      </c>
      <c r="E9">
        <v>0</v>
      </c>
      <c r="F9" s="1">
        <f t="shared" si="2"/>
        <v>66.161290322580641</v>
      </c>
      <c r="G9" s="1"/>
    </row>
    <row r="10" spans="1:13" ht="14.1" customHeight="1">
      <c r="A10">
        <v>8</v>
      </c>
      <c r="B10" s="2">
        <f t="shared" si="0"/>
        <v>0</v>
      </c>
      <c r="C10" s="1">
        <f t="shared" si="1"/>
        <v>9.4516129032258061</v>
      </c>
      <c r="D10">
        <f>E10-E2</f>
        <v>0</v>
      </c>
      <c r="E10">
        <v>0</v>
      </c>
      <c r="F10" s="1">
        <f t="shared" si="2"/>
        <v>75.612903225806448</v>
      </c>
      <c r="G10" s="1"/>
    </row>
    <row r="11" spans="1:13" ht="14.1" customHeight="1">
      <c r="A11">
        <v>9</v>
      </c>
      <c r="B11" s="2">
        <f t="shared" si="0"/>
        <v>0</v>
      </c>
      <c r="C11" s="1">
        <f t="shared" si="1"/>
        <v>9.4516129032258061</v>
      </c>
      <c r="D11">
        <f>E11-E2</f>
        <v>0</v>
      </c>
      <c r="E11">
        <v>0</v>
      </c>
      <c r="F11" s="1">
        <f t="shared" si="2"/>
        <v>85.064516129032256</v>
      </c>
      <c r="G11" s="1"/>
    </row>
    <row r="12" spans="1:13" ht="14.1" customHeight="1">
      <c r="A12">
        <v>10</v>
      </c>
      <c r="B12" s="2">
        <f t="shared" si="0"/>
        <v>0</v>
      </c>
      <c r="C12" s="1">
        <f t="shared" si="1"/>
        <v>9.4516129032258061</v>
      </c>
      <c r="D12">
        <f>E12-E2</f>
        <v>0</v>
      </c>
      <c r="E12">
        <v>0</v>
      </c>
      <c r="F12" s="1">
        <f t="shared" si="2"/>
        <v>94.516129032258064</v>
      </c>
      <c r="G12" s="1"/>
    </row>
    <row r="13" spans="1:13" ht="14.1" customHeight="1">
      <c r="A13">
        <v>11</v>
      </c>
      <c r="B13" s="2">
        <f t="shared" si="0"/>
        <v>0</v>
      </c>
      <c r="C13" s="1">
        <f t="shared" si="1"/>
        <v>9.4516129032258061</v>
      </c>
      <c r="D13">
        <f>E13-E2</f>
        <v>0</v>
      </c>
      <c r="E13">
        <v>0</v>
      </c>
      <c r="F13" s="1">
        <f t="shared" si="2"/>
        <v>103.96774193548387</v>
      </c>
      <c r="G13" s="1"/>
    </row>
    <row r="14" spans="1:13" ht="14.1" customHeight="1">
      <c r="A14">
        <v>12</v>
      </c>
      <c r="B14" s="2">
        <f t="shared" si="0"/>
        <v>0</v>
      </c>
      <c r="C14" s="1">
        <f t="shared" si="1"/>
        <v>9.4516129032258061</v>
      </c>
      <c r="D14">
        <f>E14-E2</f>
        <v>0</v>
      </c>
      <c r="E14">
        <v>0</v>
      </c>
      <c r="F14" s="1">
        <f t="shared" si="2"/>
        <v>113.41935483870968</v>
      </c>
      <c r="G14" s="1"/>
    </row>
    <row r="15" spans="1:13" ht="14.1" customHeight="1">
      <c r="A15">
        <v>13</v>
      </c>
      <c r="B15" s="2">
        <f t="shared" si="0"/>
        <v>0</v>
      </c>
      <c r="C15" s="1">
        <f t="shared" si="1"/>
        <v>9.4516129032258061</v>
      </c>
      <c r="D15">
        <f>E15-E2</f>
        <v>0</v>
      </c>
      <c r="E15">
        <v>0</v>
      </c>
      <c r="F15" s="1">
        <f t="shared" si="2"/>
        <v>122.87096774193549</v>
      </c>
      <c r="G15" s="1"/>
    </row>
    <row r="16" spans="1:13" ht="14.1" customHeight="1">
      <c r="A16">
        <v>14</v>
      </c>
      <c r="B16" s="2">
        <f t="shared" si="0"/>
        <v>0</v>
      </c>
      <c r="C16" s="1">
        <f t="shared" si="1"/>
        <v>9.4516129032258061</v>
      </c>
      <c r="D16">
        <f>E16-E2</f>
        <v>0</v>
      </c>
      <c r="E16">
        <v>0</v>
      </c>
      <c r="F16" s="1">
        <f t="shared" si="2"/>
        <v>132.32258064516128</v>
      </c>
      <c r="G16" s="1"/>
    </row>
    <row r="17" spans="1:7" ht="14.1" customHeight="1">
      <c r="A17">
        <v>15</v>
      </c>
      <c r="B17" s="2">
        <f t="shared" si="0"/>
        <v>0</v>
      </c>
      <c r="C17" s="1">
        <f t="shared" si="1"/>
        <v>9.4516129032258061</v>
      </c>
      <c r="D17">
        <f>E17-E2</f>
        <v>0</v>
      </c>
      <c r="E17">
        <v>0</v>
      </c>
      <c r="F17" s="1">
        <f t="shared" si="2"/>
        <v>141.77419354838707</v>
      </c>
      <c r="G17" s="1"/>
    </row>
    <row r="18" spans="1:7" ht="14.1" customHeight="1">
      <c r="A18">
        <v>16</v>
      </c>
      <c r="B18" s="2">
        <f t="shared" si="0"/>
        <v>0</v>
      </c>
      <c r="C18" s="1">
        <f t="shared" si="1"/>
        <v>9.4516129032258061</v>
      </c>
      <c r="D18">
        <f>E18-E2</f>
        <v>0</v>
      </c>
      <c r="E18">
        <v>0</v>
      </c>
      <c r="F18" s="1">
        <f t="shared" si="2"/>
        <v>151.22580645161287</v>
      </c>
      <c r="G18" s="1"/>
    </row>
    <row r="19" spans="1:7" ht="14.1" customHeight="1">
      <c r="A19">
        <v>17</v>
      </c>
      <c r="B19" s="2">
        <f t="shared" si="0"/>
        <v>0</v>
      </c>
      <c r="C19" s="1">
        <f t="shared" si="1"/>
        <v>9.4516129032258061</v>
      </c>
      <c r="D19">
        <f>E19-E2</f>
        <v>0</v>
      </c>
      <c r="E19">
        <v>0</v>
      </c>
      <c r="F19" s="1">
        <f t="shared" si="2"/>
        <v>160.67741935483866</v>
      </c>
      <c r="G19" s="1"/>
    </row>
    <row r="20" spans="1:7" ht="14.1" customHeight="1">
      <c r="A20">
        <v>18</v>
      </c>
      <c r="B20" s="2">
        <f t="shared" si="0"/>
        <v>0</v>
      </c>
      <c r="C20" s="1">
        <f t="shared" si="1"/>
        <v>9.4516129032258061</v>
      </c>
      <c r="D20">
        <f>E20-E2</f>
        <v>0</v>
      </c>
      <c r="E20">
        <v>0</v>
      </c>
      <c r="F20" s="1">
        <f t="shared" si="2"/>
        <v>170.12903225806446</v>
      </c>
      <c r="G20" s="1"/>
    </row>
    <row r="21" spans="1:7" ht="14.1" customHeight="1">
      <c r="A21">
        <v>19</v>
      </c>
      <c r="B21" s="2">
        <f t="shared" si="0"/>
        <v>0</v>
      </c>
      <c r="C21" s="1">
        <f t="shared" si="1"/>
        <v>9.4516129032258061</v>
      </c>
      <c r="D21">
        <f>E21-E2</f>
        <v>0</v>
      </c>
      <c r="E21">
        <v>0</v>
      </c>
      <c r="F21" s="1">
        <f t="shared" si="2"/>
        <v>179.58064516129025</v>
      </c>
      <c r="G21" s="1"/>
    </row>
    <row r="22" spans="1:7" ht="14.1" customHeight="1">
      <c r="A22">
        <v>20</v>
      </c>
      <c r="B22" s="2">
        <f t="shared" si="0"/>
        <v>0</v>
      </c>
      <c r="C22" s="1">
        <f t="shared" si="1"/>
        <v>9.4516129032258061</v>
      </c>
      <c r="D22">
        <f>E22-E2</f>
        <v>0</v>
      </c>
      <c r="E22">
        <v>0</v>
      </c>
      <c r="F22" s="1">
        <f t="shared" si="2"/>
        <v>189.03225806451604</v>
      </c>
      <c r="G22" s="1"/>
    </row>
    <row r="23" spans="1:7" ht="14.1" customHeight="1">
      <c r="A23">
        <v>21</v>
      </c>
      <c r="B23" s="2">
        <f t="shared" si="0"/>
        <v>0</v>
      </c>
      <c r="C23" s="1">
        <f t="shared" si="1"/>
        <v>9.4516129032258061</v>
      </c>
      <c r="D23">
        <f>E23-E2</f>
        <v>0</v>
      </c>
      <c r="E23">
        <v>0</v>
      </c>
      <c r="F23" s="1">
        <f t="shared" si="2"/>
        <v>198.48387096774184</v>
      </c>
      <c r="G23" s="1"/>
    </row>
    <row r="24" spans="1:7" ht="14.1" customHeight="1">
      <c r="A24">
        <v>22</v>
      </c>
      <c r="B24" s="2">
        <f t="shared" si="0"/>
        <v>0</v>
      </c>
      <c r="C24" s="1">
        <f t="shared" si="1"/>
        <v>9.4516129032258061</v>
      </c>
      <c r="D24">
        <f>E24-E2</f>
        <v>0</v>
      </c>
      <c r="E24">
        <v>0</v>
      </c>
      <c r="F24" s="1">
        <f t="shared" si="2"/>
        <v>207.93548387096763</v>
      </c>
      <c r="G24" s="1"/>
    </row>
    <row r="25" spans="1:7" ht="14.1" customHeight="1">
      <c r="A25">
        <v>23</v>
      </c>
      <c r="B25" s="2">
        <f t="shared" si="0"/>
        <v>0</v>
      </c>
      <c r="C25" s="1">
        <f t="shared" si="1"/>
        <v>9.4516129032258061</v>
      </c>
      <c r="D25">
        <f>E25-E2</f>
        <v>0</v>
      </c>
      <c r="E25">
        <v>0</v>
      </c>
      <c r="F25" s="1">
        <f t="shared" si="2"/>
        <v>217.38709677419342</v>
      </c>
      <c r="G25" s="1"/>
    </row>
    <row r="26" spans="1:7" ht="14.1" customHeight="1">
      <c r="A26">
        <v>24</v>
      </c>
      <c r="B26" s="2">
        <f t="shared" si="0"/>
        <v>0</v>
      </c>
      <c r="C26" s="1">
        <f t="shared" si="1"/>
        <v>9.4516129032258061</v>
      </c>
      <c r="D26">
        <f>E26-E2</f>
        <v>0</v>
      </c>
      <c r="E26">
        <v>0</v>
      </c>
      <c r="F26" s="1">
        <f t="shared" si="2"/>
        <v>226.83870967741922</v>
      </c>
      <c r="G26" s="1"/>
    </row>
    <row r="27" spans="1:7" ht="14.1" customHeight="1">
      <c r="A27">
        <v>25</v>
      </c>
      <c r="B27" s="2">
        <f t="shared" si="0"/>
        <v>0</v>
      </c>
      <c r="C27" s="1">
        <f t="shared" si="1"/>
        <v>9.4516129032258061</v>
      </c>
      <c r="D27">
        <f>E27-E2</f>
        <v>0</v>
      </c>
      <c r="E27">
        <v>0</v>
      </c>
      <c r="F27" s="1">
        <f t="shared" si="2"/>
        <v>236.29032258064501</v>
      </c>
      <c r="G27" s="1"/>
    </row>
    <row r="28" spans="1:7" ht="14.1" customHeight="1">
      <c r="A28">
        <v>26</v>
      </c>
      <c r="B28" s="2">
        <f t="shared" si="0"/>
        <v>0</v>
      </c>
      <c r="C28" s="1">
        <f t="shared" si="1"/>
        <v>9.4516129032258061</v>
      </c>
      <c r="D28">
        <f>E28-E2</f>
        <v>0</v>
      </c>
      <c r="E28">
        <v>0</v>
      </c>
      <c r="F28" s="1">
        <f t="shared" si="2"/>
        <v>245.7419354838708</v>
      </c>
      <c r="G28" s="1"/>
    </row>
    <row r="29" spans="1:7" ht="14.1" customHeight="1">
      <c r="A29">
        <v>27</v>
      </c>
      <c r="B29" s="2">
        <f t="shared" si="0"/>
        <v>0</v>
      </c>
      <c r="C29" s="1">
        <f t="shared" si="1"/>
        <v>9.4516129032258061</v>
      </c>
      <c r="D29">
        <f>E29-E2</f>
        <v>0</v>
      </c>
      <c r="E29">
        <v>0</v>
      </c>
      <c r="F29" s="1">
        <f t="shared" si="2"/>
        <v>255.1935483870966</v>
      </c>
      <c r="G29" s="1"/>
    </row>
    <row r="30" spans="1:7" ht="14.1" customHeight="1">
      <c r="A30">
        <v>28</v>
      </c>
      <c r="B30" s="2">
        <f t="shared" si="0"/>
        <v>0</v>
      </c>
      <c r="C30" s="1">
        <f t="shared" si="1"/>
        <v>9.4516129032258061</v>
      </c>
      <c r="D30">
        <f>E30-E2</f>
        <v>0</v>
      </c>
      <c r="E30">
        <v>0</v>
      </c>
      <c r="F30" s="1">
        <f t="shared" si="2"/>
        <v>264.64516129032239</v>
      </c>
      <c r="G30" s="1"/>
    </row>
    <row r="31" spans="1:7" ht="14.1" customHeight="1">
      <c r="A31">
        <v>29</v>
      </c>
      <c r="B31" s="2">
        <f t="shared" si="0"/>
        <v>0</v>
      </c>
      <c r="C31" s="1">
        <f t="shared" si="1"/>
        <v>9.4516129032258061</v>
      </c>
      <c r="D31">
        <f>E31-E2</f>
        <v>0</v>
      </c>
      <c r="E31">
        <v>0</v>
      </c>
      <c r="F31" s="1">
        <f t="shared" si="2"/>
        <v>274.09677419354819</v>
      </c>
      <c r="G31" s="1"/>
    </row>
    <row r="32" spans="1:7" ht="14.1" customHeight="1">
      <c r="A32">
        <v>30</v>
      </c>
      <c r="B32" s="2">
        <f t="shared" si="0"/>
        <v>0</v>
      </c>
      <c r="C32" s="1">
        <f t="shared" si="1"/>
        <v>9.4516129032258061</v>
      </c>
      <c r="D32">
        <f>E32-E2</f>
        <v>0</v>
      </c>
      <c r="E32">
        <v>0</v>
      </c>
      <c r="F32" s="1">
        <f t="shared" si="2"/>
        <v>283.54838709677398</v>
      </c>
      <c r="G32" s="1"/>
    </row>
    <row r="33" spans="1:9" ht="14.1" customHeight="1">
      <c r="A33">
        <v>31</v>
      </c>
      <c r="B33" s="2">
        <f t="shared" si="0"/>
        <v>0</v>
      </c>
      <c r="C33" s="1">
        <f t="shared" si="1"/>
        <v>9.4516129032258061</v>
      </c>
      <c r="D33">
        <f>E33-E2</f>
        <v>0</v>
      </c>
      <c r="E33">
        <v>0</v>
      </c>
      <c r="F33" s="1">
        <f t="shared" si="2"/>
        <v>292.99999999999977</v>
      </c>
      <c r="G33" s="1"/>
    </row>
    <row r="34" spans="1:9" ht="14.1" customHeight="1" thickBot="1"/>
    <row r="35" spans="1:9" s="21" customFormat="1" ht="14.1" customHeight="1" thickTop="1">
      <c r="A35" s="24" t="s">
        <v>3</v>
      </c>
      <c r="B35" s="5" t="e">
        <f>AVERAGEIF(B3:B30,"&gt;0")</f>
        <v>#DIV/0!</v>
      </c>
      <c r="C35" s="25">
        <f>C3</f>
        <v>9.4516129032258061</v>
      </c>
      <c r="D35" s="5">
        <f>D33</f>
        <v>0</v>
      </c>
      <c r="E35" s="26">
        <f>E33</f>
        <v>0</v>
      </c>
      <c r="F35" s="2"/>
      <c r="G35" s="2"/>
      <c r="H35" s="2"/>
      <c r="I35" s="2"/>
    </row>
    <row r="36" spans="1:9" s="2" customFormat="1" ht="14.1" customHeight="1" thickBot="1">
      <c r="A36" s="27" t="s">
        <v>20</v>
      </c>
      <c r="B36" s="28"/>
      <c r="C36" s="29"/>
      <c r="D36" s="19">
        <f>INT((D33-F33)*10000/F33)/100</f>
        <v>-100</v>
      </c>
      <c r="E36" s="30"/>
    </row>
    <row r="37" spans="1:9" ht="15.75" thickTop="1"/>
  </sheetData>
  <conditionalFormatting sqref="D35">
    <cfRule type="cellIs" dxfId="121" priority="14" operator="lessThanOrEqual">
      <formula>F33</formula>
    </cfRule>
    <cfRule type="cellIs" dxfId="120" priority="15" operator="greaterThan">
      <formula>F33</formula>
    </cfRule>
  </conditionalFormatting>
  <conditionalFormatting sqref="D36">
    <cfRule type="cellIs" dxfId="119" priority="12" operator="lessThanOrEqual">
      <formula>0</formula>
    </cfRule>
    <cfRule type="cellIs" dxfId="118" priority="13" operator="greaterThan">
      <formula>0</formula>
    </cfRule>
  </conditionalFormatting>
  <conditionalFormatting sqref="B35">
    <cfRule type="cellIs" dxfId="117" priority="10" operator="lessThanOrEqual">
      <formula>C35</formula>
    </cfRule>
    <cfRule type="cellIs" dxfId="116" priority="11" operator="greaterThan">
      <formula>C35</formula>
    </cfRule>
  </conditionalFormatting>
  <conditionalFormatting sqref="D3:D33">
    <cfRule type="cellIs" dxfId="115" priority="8" operator="lessThanOrEqual">
      <formula>F3</formula>
    </cfRule>
    <cfRule type="cellIs" dxfId="114" priority="9" operator="greaterThan">
      <formula>F3</formula>
    </cfRule>
  </conditionalFormatting>
  <conditionalFormatting sqref="B3:B33">
    <cfRule type="cellIs" priority="1" stopIfTrue="1" operator="equal">
      <formula>0</formula>
    </cfRule>
    <cfRule type="cellIs" dxfId="113" priority="2" operator="lessThan">
      <formula>$C$3*0.5</formula>
    </cfRule>
    <cfRule type="cellIs" dxfId="112" priority="3" operator="between">
      <formula>$C$3*0.5</formula>
      <formula>$C$3*0.74999999</formula>
    </cfRule>
    <cfRule type="cellIs" dxfId="111" priority="4" operator="between">
      <formula>$C$3*0.75</formula>
      <formula>$C$3*0.99999999</formula>
    </cfRule>
    <cfRule type="cellIs" dxfId="110" priority="5" operator="between">
      <formula>$C$3</formula>
      <formula>$C$3*1.249999999</formula>
    </cfRule>
    <cfRule type="cellIs" dxfId="109" priority="6" operator="between">
      <formula>$C$3*1.25</formula>
      <formula>$C$3*1.49999999</formula>
    </cfRule>
    <cfRule type="cellIs" dxfId="108" priority="7" operator="greaterThan">
      <formula>$C$3*1.5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7"/>
  <sheetViews>
    <sheetView workbookViewId="0">
      <selection activeCell="E3" sqref="E3:E32"/>
    </sheetView>
  </sheetViews>
  <sheetFormatPr baseColWidth="10" defaultRowHeight="15"/>
  <cols>
    <col min="1" max="1" width="9" customWidth="1"/>
    <col min="2" max="2" width="19.42578125" customWidth="1"/>
    <col min="3" max="3" width="19" style="1" customWidth="1"/>
    <col min="4" max="4" width="14.5703125" customWidth="1"/>
    <col min="5" max="5" width="15.140625" customWidth="1"/>
    <col min="6" max="6" width="14.7109375" customWidth="1"/>
    <col min="7" max="7" width="5.140625" customWidth="1"/>
    <col min="8" max="8" width="17.5703125" customWidth="1"/>
    <col min="9" max="9" width="5.7109375" customWidth="1"/>
  </cols>
  <sheetData>
    <row r="1" spans="1:13" s="2" customFormat="1" ht="14.1" customHeight="1" thickTop="1" thickBot="1">
      <c r="A1" s="2" t="s">
        <v>0</v>
      </c>
      <c r="B1" s="2" t="s">
        <v>18</v>
      </c>
      <c r="C1" s="21" t="s">
        <v>1</v>
      </c>
      <c r="D1" s="2" t="s">
        <v>23</v>
      </c>
      <c r="E1" s="2" t="s">
        <v>5</v>
      </c>
      <c r="F1" s="2" t="s">
        <v>2</v>
      </c>
      <c r="H1" s="22" t="s">
        <v>21</v>
      </c>
      <c r="I1" s="23">
        <f>année!F11</f>
        <v>268</v>
      </c>
      <c r="K1" s="2" t="s">
        <v>66</v>
      </c>
      <c r="M1" s="2">
        <f>MAX(B3:B33)</f>
        <v>0</v>
      </c>
    </row>
    <row r="2" spans="1:13" ht="14.1" customHeight="1" thickTop="1" thickBot="1">
      <c r="A2" t="s">
        <v>4</v>
      </c>
      <c r="E2">
        <v>0</v>
      </c>
      <c r="K2" s="2" t="s">
        <v>67</v>
      </c>
      <c r="L2" s="2"/>
      <c r="M2" s="2">
        <f t="array" ref="M2">MIN(IF(B3:B33&gt;0,B3:B33))</f>
        <v>0</v>
      </c>
    </row>
    <row r="3" spans="1:13" ht="14.1" customHeight="1" thickTop="1">
      <c r="A3">
        <v>1</v>
      </c>
      <c r="B3" s="2">
        <f>E3-E2</f>
        <v>0</v>
      </c>
      <c r="C3" s="1">
        <f t="shared" ref="C3:C33" si="0">$I$1/31</f>
        <v>8.6451612903225801</v>
      </c>
      <c r="D3">
        <f>E3-E2</f>
        <v>0</v>
      </c>
      <c r="E3">
        <v>0</v>
      </c>
      <c r="F3" s="1">
        <f>C3</f>
        <v>8.6451612903225801</v>
      </c>
      <c r="G3" s="1"/>
      <c r="H3" s="3" t="s">
        <v>34</v>
      </c>
      <c r="I3" s="4">
        <f>COUNTIF(B3:B33,"&gt;="&amp;C3*1.5)</f>
        <v>0</v>
      </c>
      <c r="J3" s="5" t="s">
        <v>35</v>
      </c>
      <c r="K3" s="5"/>
      <c r="L3" s="5"/>
      <c r="M3" s="6"/>
    </row>
    <row r="4" spans="1:13" ht="14.1" customHeight="1">
      <c r="A4">
        <v>2</v>
      </c>
      <c r="B4" s="2">
        <f t="shared" ref="B4:B33" si="1">E4-E3</f>
        <v>0</v>
      </c>
      <c r="C4" s="1">
        <f t="shared" si="0"/>
        <v>8.6451612903225801</v>
      </c>
      <c r="D4">
        <f>E4-E2</f>
        <v>0</v>
      </c>
      <c r="E4">
        <v>0</v>
      </c>
      <c r="F4" s="1">
        <f>F3+C4</f>
        <v>17.29032258064516</v>
      </c>
      <c r="G4" s="1"/>
      <c r="H4" s="7" t="s">
        <v>24</v>
      </c>
      <c r="I4" s="8">
        <f>COUNTIF(B3:B33,"&gt;="&amp;C3*1.25)-I3</f>
        <v>0</v>
      </c>
      <c r="J4" s="9" t="s">
        <v>29</v>
      </c>
      <c r="K4" s="9"/>
      <c r="L4" s="9"/>
      <c r="M4" s="10"/>
    </row>
    <row r="5" spans="1:13" ht="14.1" customHeight="1">
      <c r="A5">
        <v>3</v>
      </c>
      <c r="B5" s="2">
        <f t="shared" si="1"/>
        <v>0</v>
      </c>
      <c r="C5" s="1">
        <f t="shared" si="0"/>
        <v>8.6451612903225801</v>
      </c>
      <c r="D5">
        <f>E5-E2</f>
        <v>0</v>
      </c>
      <c r="E5">
        <v>0</v>
      </c>
      <c r="F5" s="1">
        <f t="shared" ref="F5:F33" si="2">F4+C5</f>
        <v>25.93548387096774</v>
      </c>
      <c r="G5" s="1"/>
      <c r="H5" s="11" t="s">
        <v>25</v>
      </c>
      <c r="I5" s="12">
        <f>COUNTIF(B3:B33,"&gt;="&amp;C4)-I4-I3</f>
        <v>0</v>
      </c>
      <c r="J5" s="9" t="s">
        <v>27</v>
      </c>
      <c r="K5" s="9"/>
      <c r="L5" s="9"/>
      <c r="M5" s="10"/>
    </row>
    <row r="6" spans="1:13" ht="14.1" customHeight="1">
      <c r="A6">
        <v>4</v>
      </c>
      <c r="B6" s="2">
        <f t="shared" si="1"/>
        <v>0</v>
      </c>
      <c r="C6" s="1">
        <f t="shared" si="0"/>
        <v>8.6451612903225801</v>
      </c>
      <c r="D6">
        <f>E6-E2</f>
        <v>0</v>
      </c>
      <c r="E6">
        <v>0</v>
      </c>
      <c r="F6" s="1">
        <f t="shared" si="2"/>
        <v>34.58064516129032</v>
      </c>
      <c r="G6" s="1"/>
      <c r="H6" s="13" t="s">
        <v>26</v>
      </c>
      <c r="I6" s="14">
        <f>COUNTIF(B3:B33,"&lt;"&amp;C5)-I7-COUNTIF(B3:B33,"=0")-I8</f>
        <v>0</v>
      </c>
      <c r="J6" s="9" t="s">
        <v>28</v>
      </c>
      <c r="K6" s="9"/>
      <c r="L6" s="9"/>
      <c r="M6" s="10"/>
    </row>
    <row r="7" spans="1:13" ht="14.1" customHeight="1">
      <c r="A7">
        <v>5</v>
      </c>
      <c r="B7" s="2">
        <f t="shared" si="1"/>
        <v>0</v>
      </c>
      <c r="C7" s="1">
        <f t="shared" si="0"/>
        <v>8.6451612903225801</v>
      </c>
      <c r="D7">
        <f>E7-E2</f>
        <v>0</v>
      </c>
      <c r="E7">
        <v>0</v>
      </c>
      <c r="F7" s="1">
        <f t="shared" si="2"/>
        <v>43.225806451612897</v>
      </c>
      <c r="G7" s="1"/>
      <c r="H7" s="15" t="s">
        <v>31</v>
      </c>
      <c r="I7" s="16">
        <f>COUNTIF(B3:B33,"&lt;"&amp;C6*0.75)-COUNTIF(B3:B33,"=0")-I8</f>
        <v>0</v>
      </c>
      <c r="J7" s="9" t="s">
        <v>30</v>
      </c>
      <c r="K7" s="9"/>
      <c r="L7" s="9"/>
      <c r="M7" s="10"/>
    </row>
    <row r="8" spans="1:13" ht="14.1" customHeight="1" thickBot="1">
      <c r="A8">
        <v>6</v>
      </c>
      <c r="B8" s="2">
        <f t="shared" si="1"/>
        <v>0</v>
      </c>
      <c r="C8" s="1">
        <f t="shared" si="0"/>
        <v>8.6451612903225801</v>
      </c>
      <c r="D8">
        <f>E8-E2</f>
        <v>0</v>
      </c>
      <c r="E8">
        <v>0</v>
      </c>
      <c r="F8" s="1">
        <f t="shared" si="2"/>
        <v>51.870967741935473</v>
      </c>
      <c r="G8" s="1"/>
      <c r="H8" s="17" t="s">
        <v>32</v>
      </c>
      <c r="I8" s="18">
        <f>COUNTIF(B3:B33,"&lt;"&amp;C7*0.5)-COUNTIF(B3:B33,"=0")</f>
        <v>0</v>
      </c>
      <c r="J8" s="19" t="s">
        <v>33</v>
      </c>
      <c r="K8" s="19"/>
      <c r="L8" s="19"/>
      <c r="M8" s="20"/>
    </row>
    <row r="9" spans="1:13" ht="14.1" customHeight="1" thickTop="1">
      <c r="A9">
        <v>7</v>
      </c>
      <c r="B9" s="2">
        <f t="shared" si="1"/>
        <v>0</v>
      </c>
      <c r="C9" s="1">
        <f t="shared" si="0"/>
        <v>8.6451612903225801</v>
      </c>
      <c r="D9">
        <f>E9-E2</f>
        <v>0</v>
      </c>
      <c r="E9">
        <v>0</v>
      </c>
      <c r="F9" s="1">
        <f t="shared" si="2"/>
        <v>60.51612903225805</v>
      </c>
      <c r="G9" s="1"/>
    </row>
    <row r="10" spans="1:13" ht="14.1" customHeight="1">
      <c r="A10">
        <v>8</v>
      </c>
      <c r="B10" s="2">
        <f t="shared" si="1"/>
        <v>0</v>
      </c>
      <c r="C10" s="1">
        <f t="shared" si="0"/>
        <v>8.6451612903225801</v>
      </c>
      <c r="D10">
        <f>E10-E2</f>
        <v>0</v>
      </c>
      <c r="E10">
        <v>0</v>
      </c>
      <c r="F10" s="1">
        <f t="shared" si="2"/>
        <v>69.161290322580626</v>
      </c>
      <c r="G10" s="1"/>
    </row>
    <row r="11" spans="1:13" ht="14.1" customHeight="1">
      <c r="A11">
        <v>9</v>
      </c>
      <c r="B11" s="2">
        <f t="shared" si="1"/>
        <v>0</v>
      </c>
      <c r="C11" s="1">
        <f t="shared" si="0"/>
        <v>8.6451612903225801</v>
      </c>
      <c r="D11">
        <f>E11-E2</f>
        <v>0</v>
      </c>
      <c r="E11">
        <v>0</v>
      </c>
      <c r="F11" s="1">
        <f t="shared" si="2"/>
        <v>77.806451612903203</v>
      </c>
      <c r="G11" s="1"/>
    </row>
    <row r="12" spans="1:13" ht="14.1" customHeight="1">
      <c r="A12">
        <v>10</v>
      </c>
      <c r="B12" s="2">
        <f t="shared" si="1"/>
        <v>0</v>
      </c>
      <c r="C12" s="1">
        <f t="shared" si="0"/>
        <v>8.6451612903225801</v>
      </c>
      <c r="D12">
        <f>E12-E2</f>
        <v>0</v>
      </c>
      <c r="E12">
        <v>0</v>
      </c>
      <c r="F12" s="1">
        <f t="shared" si="2"/>
        <v>86.451612903225779</v>
      </c>
      <c r="G12" s="1"/>
    </row>
    <row r="13" spans="1:13" ht="14.1" customHeight="1">
      <c r="A13">
        <v>11</v>
      </c>
      <c r="B13" s="2">
        <f t="shared" si="1"/>
        <v>0</v>
      </c>
      <c r="C13" s="1">
        <f t="shared" si="0"/>
        <v>8.6451612903225801</v>
      </c>
      <c r="D13">
        <f>E13-E2</f>
        <v>0</v>
      </c>
      <c r="E13">
        <v>0</v>
      </c>
      <c r="F13" s="1">
        <f t="shared" si="2"/>
        <v>95.096774193548356</v>
      </c>
      <c r="G13" s="1"/>
    </row>
    <row r="14" spans="1:13" ht="14.1" customHeight="1">
      <c r="A14">
        <v>12</v>
      </c>
      <c r="B14" s="2">
        <f t="shared" si="1"/>
        <v>0</v>
      </c>
      <c r="C14" s="1">
        <f t="shared" si="0"/>
        <v>8.6451612903225801</v>
      </c>
      <c r="D14">
        <f>E14-E2</f>
        <v>0</v>
      </c>
      <c r="E14">
        <v>0</v>
      </c>
      <c r="F14" s="1">
        <f t="shared" si="2"/>
        <v>103.74193548387093</v>
      </c>
      <c r="G14" s="1"/>
    </row>
    <row r="15" spans="1:13" ht="14.1" customHeight="1">
      <c r="A15">
        <v>13</v>
      </c>
      <c r="B15" s="2">
        <f t="shared" si="1"/>
        <v>0</v>
      </c>
      <c r="C15" s="1">
        <f t="shared" si="0"/>
        <v>8.6451612903225801</v>
      </c>
      <c r="D15">
        <f>E15-E2</f>
        <v>0</v>
      </c>
      <c r="E15">
        <v>0</v>
      </c>
      <c r="F15" s="1">
        <f t="shared" si="2"/>
        <v>112.38709677419351</v>
      </c>
      <c r="G15" s="1"/>
    </row>
    <row r="16" spans="1:13" ht="14.1" customHeight="1">
      <c r="A16">
        <v>14</v>
      </c>
      <c r="B16" s="2">
        <f t="shared" si="1"/>
        <v>0</v>
      </c>
      <c r="C16" s="1">
        <f t="shared" si="0"/>
        <v>8.6451612903225801</v>
      </c>
      <c r="D16">
        <f>E16-E2</f>
        <v>0</v>
      </c>
      <c r="E16">
        <v>0</v>
      </c>
      <c r="F16" s="1">
        <f t="shared" si="2"/>
        <v>121.03225806451609</v>
      </c>
      <c r="G16" s="1"/>
    </row>
    <row r="17" spans="1:7" ht="14.1" customHeight="1">
      <c r="A17">
        <v>15</v>
      </c>
      <c r="B17" s="2">
        <f t="shared" si="1"/>
        <v>0</v>
      </c>
      <c r="C17" s="1">
        <f t="shared" si="0"/>
        <v>8.6451612903225801</v>
      </c>
      <c r="D17">
        <f>E17-E2</f>
        <v>0</v>
      </c>
      <c r="E17">
        <v>0</v>
      </c>
      <c r="F17" s="1">
        <f t="shared" si="2"/>
        <v>129.67741935483866</v>
      </c>
      <c r="G17" s="1"/>
    </row>
    <row r="18" spans="1:7" ht="14.1" customHeight="1">
      <c r="A18">
        <v>16</v>
      </c>
      <c r="B18" s="2">
        <f t="shared" si="1"/>
        <v>0</v>
      </c>
      <c r="C18" s="1">
        <f t="shared" si="0"/>
        <v>8.6451612903225801</v>
      </c>
      <c r="D18">
        <f>E18-E2</f>
        <v>0</v>
      </c>
      <c r="E18">
        <v>0</v>
      </c>
      <c r="F18" s="1">
        <f t="shared" si="2"/>
        <v>138.32258064516125</v>
      </c>
      <c r="G18" s="1"/>
    </row>
    <row r="19" spans="1:7" ht="14.1" customHeight="1">
      <c r="A19">
        <v>17</v>
      </c>
      <c r="B19" s="2">
        <f t="shared" si="1"/>
        <v>0</v>
      </c>
      <c r="C19" s="1">
        <f t="shared" si="0"/>
        <v>8.6451612903225801</v>
      </c>
      <c r="D19">
        <f>E19-E2</f>
        <v>0</v>
      </c>
      <c r="E19">
        <v>0</v>
      </c>
      <c r="F19" s="1">
        <f t="shared" si="2"/>
        <v>146.96774193548384</v>
      </c>
      <c r="G19" s="1"/>
    </row>
    <row r="20" spans="1:7" ht="14.1" customHeight="1">
      <c r="A20">
        <v>18</v>
      </c>
      <c r="B20" s="2">
        <f t="shared" si="1"/>
        <v>0</v>
      </c>
      <c r="C20" s="1">
        <f t="shared" si="0"/>
        <v>8.6451612903225801</v>
      </c>
      <c r="D20">
        <f>E20-E2</f>
        <v>0</v>
      </c>
      <c r="E20">
        <v>0</v>
      </c>
      <c r="F20" s="1">
        <f t="shared" si="2"/>
        <v>155.61290322580643</v>
      </c>
      <c r="G20" s="1"/>
    </row>
    <row r="21" spans="1:7" ht="14.1" customHeight="1">
      <c r="A21">
        <v>19</v>
      </c>
      <c r="B21" s="2">
        <f t="shared" si="1"/>
        <v>0</v>
      </c>
      <c r="C21" s="1">
        <f t="shared" si="0"/>
        <v>8.6451612903225801</v>
      </c>
      <c r="D21">
        <f>E21-E2</f>
        <v>0</v>
      </c>
      <c r="E21">
        <v>0</v>
      </c>
      <c r="F21" s="1">
        <f t="shared" si="2"/>
        <v>164.25806451612902</v>
      </c>
      <c r="G21" s="1"/>
    </row>
    <row r="22" spans="1:7" ht="14.1" customHeight="1">
      <c r="A22">
        <v>20</v>
      </c>
      <c r="B22" s="2">
        <f t="shared" si="1"/>
        <v>0</v>
      </c>
      <c r="C22" s="1">
        <f t="shared" si="0"/>
        <v>8.6451612903225801</v>
      </c>
      <c r="D22">
        <f>E22-E2</f>
        <v>0</v>
      </c>
      <c r="E22">
        <v>0</v>
      </c>
      <c r="F22" s="1">
        <f t="shared" si="2"/>
        <v>172.90322580645162</v>
      </c>
      <c r="G22" s="1"/>
    </row>
    <row r="23" spans="1:7" ht="14.1" customHeight="1">
      <c r="A23">
        <v>21</v>
      </c>
      <c r="B23" s="2">
        <f t="shared" si="1"/>
        <v>0</v>
      </c>
      <c r="C23" s="1">
        <f t="shared" si="0"/>
        <v>8.6451612903225801</v>
      </c>
      <c r="D23">
        <f>E23-E2</f>
        <v>0</v>
      </c>
      <c r="E23">
        <v>0</v>
      </c>
      <c r="F23" s="1">
        <f t="shared" si="2"/>
        <v>181.54838709677421</v>
      </c>
      <c r="G23" s="1"/>
    </row>
    <row r="24" spans="1:7" ht="14.1" customHeight="1">
      <c r="A24">
        <v>22</v>
      </c>
      <c r="B24" s="2">
        <f t="shared" si="1"/>
        <v>0</v>
      </c>
      <c r="C24" s="1">
        <f t="shared" si="0"/>
        <v>8.6451612903225801</v>
      </c>
      <c r="D24">
        <f>E24-E2</f>
        <v>0</v>
      </c>
      <c r="E24">
        <v>0</v>
      </c>
      <c r="F24" s="1">
        <f t="shared" si="2"/>
        <v>190.1935483870968</v>
      </c>
      <c r="G24" s="1"/>
    </row>
    <row r="25" spans="1:7" ht="14.1" customHeight="1">
      <c r="A25">
        <v>23</v>
      </c>
      <c r="B25" s="2">
        <f t="shared" si="1"/>
        <v>0</v>
      </c>
      <c r="C25" s="1">
        <f t="shared" si="0"/>
        <v>8.6451612903225801</v>
      </c>
      <c r="D25">
        <f>E25-E2</f>
        <v>0</v>
      </c>
      <c r="E25">
        <v>0</v>
      </c>
      <c r="F25" s="1">
        <f t="shared" si="2"/>
        <v>198.83870967741939</v>
      </c>
      <c r="G25" s="1"/>
    </row>
    <row r="26" spans="1:7" ht="14.1" customHeight="1">
      <c r="A26">
        <v>24</v>
      </c>
      <c r="B26" s="2">
        <f t="shared" si="1"/>
        <v>0</v>
      </c>
      <c r="C26" s="1">
        <f t="shared" si="0"/>
        <v>8.6451612903225801</v>
      </c>
      <c r="D26">
        <f>E26-E2</f>
        <v>0</v>
      </c>
      <c r="E26">
        <v>0</v>
      </c>
      <c r="F26" s="1">
        <f t="shared" si="2"/>
        <v>207.48387096774198</v>
      </c>
      <c r="G26" s="1"/>
    </row>
    <row r="27" spans="1:7" ht="14.1" customHeight="1">
      <c r="A27">
        <v>25</v>
      </c>
      <c r="B27" s="2">
        <f t="shared" si="1"/>
        <v>0</v>
      </c>
      <c r="C27" s="1">
        <f t="shared" si="0"/>
        <v>8.6451612903225801</v>
      </c>
      <c r="D27">
        <f>E27-E2</f>
        <v>0</v>
      </c>
      <c r="E27">
        <v>0</v>
      </c>
      <c r="F27" s="1">
        <f t="shared" si="2"/>
        <v>216.12903225806457</v>
      </c>
      <c r="G27" s="1"/>
    </row>
    <row r="28" spans="1:7" ht="14.1" customHeight="1">
      <c r="A28">
        <v>26</v>
      </c>
      <c r="B28" s="2">
        <f t="shared" si="1"/>
        <v>0</v>
      </c>
      <c r="C28" s="1">
        <f t="shared" si="0"/>
        <v>8.6451612903225801</v>
      </c>
      <c r="D28">
        <f>E28-E2</f>
        <v>0</v>
      </c>
      <c r="E28">
        <v>0</v>
      </c>
      <c r="F28" s="1">
        <f t="shared" si="2"/>
        <v>224.77419354838716</v>
      </c>
      <c r="G28" s="1"/>
    </row>
    <row r="29" spans="1:7" ht="14.1" customHeight="1">
      <c r="A29">
        <v>27</v>
      </c>
      <c r="B29" s="2">
        <f t="shared" si="1"/>
        <v>0</v>
      </c>
      <c r="C29" s="1">
        <f t="shared" si="0"/>
        <v>8.6451612903225801</v>
      </c>
      <c r="D29">
        <f>E29-E2</f>
        <v>0</v>
      </c>
      <c r="E29">
        <v>0</v>
      </c>
      <c r="F29" s="1">
        <f t="shared" si="2"/>
        <v>233.41935483870975</v>
      </c>
      <c r="G29" s="1"/>
    </row>
    <row r="30" spans="1:7" ht="14.1" customHeight="1">
      <c r="A30">
        <v>28</v>
      </c>
      <c r="B30" s="2">
        <f t="shared" si="1"/>
        <v>0</v>
      </c>
      <c r="C30" s="1">
        <f t="shared" si="0"/>
        <v>8.6451612903225801</v>
      </c>
      <c r="D30">
        <f>E30-E2</f>
        <v>0</v>
      </c>
      <c r="E30">
        <v>0</v>
      </c>
      <c r="F30" s="1">
        <f t="shared" si="2"/>
        <v>242.06451612903234</v>
      </c>
      <c r="G30" s="1"/>
    </row>
    <row r="31" spans="1:7" ht="14.1" customHeight="1">
      <c r="A31">
        <v>29</v>
      </c>
      <c r="B31" s="2">
        <f t="shared" si="1"/>
        <v>0</v>
      </c>
      <c r="C31" s="1">
        <f t="shared" si="0"/>
        <v>8.6451612903225801</v>
      </c>
      <c r="D31">
        <f>E31-E2</f>
        <v>0</v>
      </c>
      <c r="E31">
        <v>0</v>
      </c>
      <c r="F31" s="1">
        <f t="shared" si="2"/>
        <v>250.70967741935493</v>
      </c>
      <c r="G31" s="1"/>
    </row>
    <row r="32" spans="1:7" ht="14.1" customHeight="1">
      <c r="A32">
        <v>30</v>
      </c>
      <c r="B32" s="2">
        <f t="shared" si="1"/>
        <v>0</v>
      </c>
      <c r="C32" s="1">
        <f t="shared" si="0"/>
        <v>8.6451612903225801</v>
      </c>
      <c r="D32">
        <f>E32-E2</f>
        <v>0</v>
      </c>
      <c r="E32">
        <v>0</v>
      </c>
      <c r="F32" s="1">
        <f t="shared" si="2"/>
        <v>259.35483870967749</v>
      </c>
      <c r="G32" s="1"/>
    </row>
    <row r="33" spans="1:9" ht="14.1" customHeight="1">
      <c r="A33">
        <v>31</v>
      </c>
      <c r="B33" s="2">
        <f t="shared" si="1"/>
        <v>0</v>
      </c>
      <c r="C33" s="1">
        <f t="shared" si="0"/>
        <v>8.6451612903225801</v>
      </c>
      <c r="D33">
        <f>E33-E2</f>
        <v>0</v>
      </c>
      <c r="E33">
        <f t="shared" ref="E4:E33" si="3">E32</f>
        <v>0</v>
      </c>
      <c r="F33" s="1">
        <f t="shared" si="2"/>
        <v>268.00000000000006</v>
      </c>
      <c r="G33" s="1"/>
    </row>
    <row r="34" spans="1:9" ht="14.1" customHeight="1" thickBot="1"/>
    <row r="35" spans="1:9" s="21" customFormat="1" ht="14.1" customHeight="1" thickTop="1">
      <c r="A35" s="24" t="s">
        <v>3</v>
      </c>
      <c r="B35" s="5" t="e">
        <f>AVERAGEIF(B3:B30,"&gt;0")</f>
        <v>#DIV/0!</v>
      </c>
      <c r="C35" s="25">
        <f>C3</f>
        <v>8.6451612903225801</v>
      </c>
      <c r="D35" s="5">
        <f>D33</f>
        <v>0</v>
      </c>
      <c r="E35" s="26">
        <f>E33</f>
        <v>0</v>
      </c>
      <c r="F35" s="2"/>
      <c r="G35" s="2"/>
      <c r="H35" s="2"/>
      <c r="I35" s="2"/>
    </row>
    <row r="36" spans="1:9" s="2" customFormat="1" ht="14.1" customHeight="1" thickBot="1">
      <c r="A36" s="27" t="s">
        <v>20</v>
      </c>
      <c r="B36" s="28"/>
      <c r="C36" s="29"/>
      <c r="D36" s="19">
        <f>INT((D33-F33)*10000/F33)/100</f>
        <v>-100</v>
      </c>
      <c r="E36" s="30"/>
    </row>
    <row r="37" spans="1:9" ht="15.75" thickTop="1"/>
  </sheetData>
  <conditionalFormatting sqref="D35">
    <cfRule type="cellIs" dxfId="107" priority="14" operator="lessThanOrEqual">
      <formula>F33</formula>
    </cfRule>
    <cfRule type="cellIs" dxfId="106" priority="15" operator="greaterThan">
      <formula>F33</formula>
    </cfRule>
  </conditionalFormatting>
  <conditionalFormatting sqref="D36">
    <cfRule type="cellIs" dxfId="105" priority="12" operator="lessThanOrEqual">
      <formula>0</formula>
    </cfRule>
    <cfRule type="cellIs" dxfId="104" priority="13" operator="greaterThan">
      <formula>0</formula>
    </cfRule>
  </conditionalFormatting>
  <conditionalFormatting sqref="B35">
    <cfRule type="cellIs" dxfId="103" priority="10" operator="lessThanOrEqual">
      <formula>C35</formula>
    </cfRule>
    <cfRule type="cellIs" dxfId="102" priority="11" operator="greaterThan">
      <formula>C35</formula>
    </cfRule>
  </conditionalFormatting>
  <conditionalFormatting sqref="D3:D33">
    <cfRule type="cellIs" dxfId="101" priority="8" operator="lessThanOrEqual">
      <formula>F3</formula>
    </cfRule>
    <cfRule type="cellIs" dxfId="100" priority="9" operator="greaterThan">
      <formula>F3</formula>
    </cfRule>
  </conditionalFormatting>
  <conditionalFormatting sqref="B3:B33">
    <cfRule type="cellIs" priority="1" stopIfTrue="1" operator="equal">
      <formula>0</formula>
    </cfRule>
    <cfRule type="cellIs" dxfId="99" priority="2" operator="lessThan">
      <formula>$C$3*0.5</formula>
    </cfRule>
    <cfRule type="cellIs" dxfId="98" priority="3" operator="between">
      <formula>$C$3*0.5</formula>
      <formula>$C$3*0.74999999</formula>
    </cfRule>
    <cfRule type="cellIs" dxfId="97" priority="4" operator="between">
      <formula>$C$3*0.75</formula>
      <formula>$C$3*0.99999999</formula>
    </cfRule>
    <cfRule type="cellIs" dxfId="96" priority="5" operator="between">
      <formula>$C$3</formula>
      <formula>$C$3*1.249999999</formula>
    </cfRule>
    <cfRule type="cellIs" dxfId="95" priority="6" operator="between">
      <formula>$C$3*1.25</formula>
      <formula>$C$3*1.49999999</formula>
    </cfRule>
    <cfRule type="cellIs" dxfId="94" priority="7" operator="greaterThan">
      <formula>$C$3*1.5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36"/>
  <sheetViews>
    <sheetView workbookViewId="0">
      <selection activeCell="K1" sqref="K1:M2"/>
    </sheetView>
  </sheetViews>
  <sheetFormatPr baseColWidth="10" defaultRowHeight="15"/>
  <cols>
    <col min="1" max="1" width="9" customWidth="1"/>
    <col min="2" max="2" width="19.28515625" customWidth="1"/>
    <col min="3" max="3" width="19" style="1" customWidth="1"/>
    <col min="4" max="4" width="14.28515625" customWidth="1"/>
    <col min="5" max="5" width="15.140625" customWidth="1"/>
    <col min="6" max="6" width="14.7109375" customWidth="1"/>
    <col min="7" max="7" width="5.85546875" customWidth="1"/>
    <col min="8" max="8" width="17.5703125" customWidth="1"/>
    <col min="9" max="9" width="5.7109375" customWidth="1"/>
  </cols>
  <sheetData>
    <row r="1" spans="1:13" s="2" customFormat="1" ht="14.1" customHeight="1" thickTop="1" thickBot="1">
      <c r="A1" s="2" t="s">
        <v>0</v>
      </c>
      <c r="B1" s="2" t="s">
        <v>18</v>
      </c>
      <c r="C1" s="21" t="s">
        <v>1</v>
      </c>
      <c r="D1" s="2" t="s">
        <v>23</v>
      </c>
      <c r="E1" s="2" t="s">
        <v>5</v>
      </c>
      <c r="F1" s="2" t="s">
        <v>2</v>
      </c>
      <c r="H1" s="22" t="s">
        <v>21</v>
      </c>
      <c r="I1" s="23">
        <f>année!F12</f>
        <v>213</v>
      </c>
      <c r="K1" s="2" t="s">
        <v>66</v>
      </c>
      <c r="M1" s="2">
        <f>MAX(B3:B32)</f>
        <v>0</v>
      </c>
    </row>
    <row r="2" spans="1:13" ht="14.1" customHeight="1" thickTop="1" thickBot="1">
      <c r="A2" t="s">
        <v>4</v>
      </c>
      <c r="E2">
        <v>100</v>
      </c>
      <c r="K2" s="2" t="s">
        <v>67</v>
      </c>
      <c r="L2" s="2"/>
      <c r="M2" s="2">
        <f t="array" ref="M2">MIN(IF(B3:B32&gt;0,B3:B32))</f>
        <v>0</v>
      </c>
    </row>
    <row r="3" spans="1:13" ht="14.1" customHeight="1" thickTop="1">
      <c r="A3">
        <v>1</v>
      </c>
      <c r="B3" s="2">
        <f>E3-E2</f>
        <v>0</v>
      </c>
      <c r="C3" s="1">
        <f>$I$1/30</f>
        <v>7.1</v>
      </c>
      <c r="D3">
        <f>E3-E2</f>
        <v>0</v>
      </c>
      <c r="E3">
        <f>E2</f>
        <v>100</v>
      </c>
      <c r="F3" s="1">
        <f>C3</f>
        <v>7.1</v>
      </c>
      <c r="G3" s="1"/>
      <c r="H3" s="3" t="s">
        <v>34</v>
      </c>
      <c r="I3" s="4">
        <f>COUNTIF(B3:B33,"&gt;="&amp;C3*1.5)</f>
        <v>0</v>
      </c>
      <c r="J3" s="5" t="s">
        <v>35</v>
      </c>
      <c r="K3" s="5"/>
      <c r="L3" s="5"/>
      <c r="M3" s="6"/>
    </row>
    <row r="4" spans="1:13" ht="14.1" customHeight="1">
      <c r="A4">
        <v>2</v>
      </c>
      <c r="B4" s="2">
        <f t="shared" ref="B4:B32" si="0">E4-E3</f>
        <v>0</v>
      </c>
      <c r="C4" s="1">
        <f t="shared" ref="C4:C32" si="1">$I$1/30</f>
        <v>7.1</v>
      </c>
      <c r="D4">
        <f>E4-E2</f>
        <v>0</v>
      </c>
      <c r="E4">
        <f t="shared" ref="E4:E32" si="2">E3</f>
        <v>100</v>
      </c>
      <c r="F4" s="1">
        <f>F3+C4</f>
        <v>14.2</v>
      </c>
      <c r="G4" s="1"/>
      <c r="H4" s="7" t="s">
        <v>24</v>
      </c>
      <c r="I4" s="8">
        <f>COUNTIF(B3:B33,"&gt;="&amp;C3*1.25)-I3</f>
        <v>0</v>
      </c>
      <c r="J4" s="9" t="s">
        <v>29</v>
      </c>
      <c r="K4" s="9"/>
      <c r="L4" s="9"/>
      <c r="M4" s="10"/>
    </row>
    <row r="5" spans="1:13" ht="14.1" customHeight="1">
      <c r="A5">
        <v>3</v>
      </c>
      <c r="B5" s="2">
        <f t="shared" si="0"/>
        <v>0</v>
      </c>
      <c r="C5" s="1">
        <f t="shared" si="1"/>
        <v>7.1</v>
      </c>
      <c r="D5">
        <f>E5-E2</f>
        <v>0</v>
      </c>
      <c r="E5">
        <f t="shared" si="2"/>
        <v>100</v>
      </c>
      <c r="F5" s="1">
        <f t="shared" ref="F5:F32" si="3">F4+C5</f>
        <v>21.299999999999997</v>
      </c>
      <c r="G5" s="1"/>
      <c r="H5" s="11" t="s">
        <v>25</v>
      </c>
      <c r="I5" s="12">
        <f>COUNTIF(B3:B33,"&gt;="&amp;C4)-I4-I3</f>
        <v>0</v>
      </c>
      <c r="J5" s="9" t="s">
        <v>27</v>
      </c>
      <c r="K5" s="9"/>
      <c r="L5" s="9"/>
      <c r="M5" s="10"/>
    </row>
    <row r="6" spans="1:13" ht="14.1" customHeight="1">
      <c r="A6">
        <v>4</v>
      </c>
      <c r="B6" s="2">
        <f t="shared" si="0"/>
        <v>0</v>
      </c>
      <c r="C6" s="1">
        <f t="shared" si="1"/>
        <v>7.1</v>
      </c>
      <c r="D6">
        <f>E6-E2</f>
        <v>0</v>
      </c>
      <c r="E6">
        <f t="shared" si="2"/>
        <v>100</v>
      </c>
      <c r="F6" s="1">
        <f t="shared" si="3"/>
        <v>28.4</v>
      </c>
      <c r="G6" s="1"/>
      <c r="H6" s="13" t="s">
        <v>26</v>
      </c>
      <c r="I6" s="14">
        <f>COUNTIF(B3:B33,"&lt;"&amp;C5)-I7-COUNTIF(B3:B33,"=0")-I8</f>
        <v>0</v>
      </c>
      <c r="J6" s="9" t="s">
        <v>28</v>
      </c>
      <c r="K6" s="9"/>
      <c r="L6" s="9"/>
      <c r="M6" s="10"/>
    </row>
    <row r="7" spans="1:13" ht="14.1" customHeight="1">
      <c r="A7">
        <v>5</v>
      </c>
      <c r="B7" s="2">
        <f t="shared" si="0"/>
        <v>0</v>
      </c>
      <c r="C7" s="1">
        <f t="shared" si="1"/>
        <v>7.1</v>
      </c>
      <c r="D7">
        <f>E7-E2</f>
        <v>0</v>
      </c>
      <c r="E7">
        <f t="shared" si="2"/>
        <v>100</v>
      </c>
      <c r="F7" s="1">
        <f t="shared" si="3"/>
        <v>35.5</v>
      </c>
      <c r="G7" s="1"/>
      <c r="H7" s="15" t="s">
        <v>31</v>
      </c>
      <c r="I7" s="16">
        <f>COUNTIF(B3:B33,"&lt;"&amp;C6*0.75)-COUNTIF(B3:B33,"=0")-I8</f>
        <v>0</v>
      </c>
      <c r="J7" s="9" t="s">
        <v>30</v>
      </c>
      <c r="K7" s="9"/>
      <c r="L7" s="9"/>
      <c r="M7" s="10"/>
    </row>
    <row r="8" spans="1:13" ht="14.1" customHeight="1" thickBot="1">
      <c r="A8">
        <v>6</v>
      </c>
      <c r="B8" s="2">
        <f t="shared" si="0"/>
        <v>0</v>
      </c>
      <c r="C8" s="1">
        <f t="shared" si="1"/>
        <v>7.1</v>
      </c>
      <c r="D8">
        <f>E8-E2</f>
        <v>0</v>
      </c>
      <c r="E8">
        <f t="shared" si="2"/>
        <v>100</v>
      </c>
      <c r="F8" s="1">
        <f t="shared" si="3"/>
        <v>42.6</v>
      </c>
      <c r="G8" s="1"/>
      <c r="H8" s="17" t="s">
        <v>32</v>
      </c>
      <c r="I8" s="18">
        <f>COUNTIF(B3:B33,"&lt;"&amp;C7*0.5)-COUNTIF(B3:B33,"=0")</f>
        <v>0</v>
      </c>
      <c r="J8" s="19" t="s">
        <v>33</v>
      </c>
      <c r="K8" s="19"/>
      <c r="L8" s="19"/>
      <c r="M8" s="20"/>
    </row>
    <row r="9" spans="1:13" ht="14.1" customHeight="1" thickTop="1">
      <c r="A9">
        <v>7</v>
      </c>
      <c r="B9" s="2">
        <f t="shared" si="0"/>
        <v>0</v>
      </c>
      <c r="C9" s="1">
        <f t="shared" si="1"/>
        <v>7.1</v>
      </c>
      <c r="D9">
        <f>E9-E2</f>
        <v>0</v>
      </c>
      <c r="E9">
        <f t="shared" si="2"/>
        <v>100</v>
      </c>
      <c r="F9" s="1">
        <f t="shared" si="3"/>
        <v>49.7</v>
      </c>
      <c r="G9" s="1"/>
    </row>
    <row r="10" spans="1:13" ht="14.1" customHeight="1">
      <c r="A10">
        <v>8</v>
      </c>
      <c r="B10" s="2">
        <f t="shared" si="0"/>
        <v>0</v>
      </c>
      <c r="C10" s="1">
        <f t="shared" si="1"/>
        <v>7.1</v>
      </c>
      <c r="D10">
        <f>E10-E2</f>
        <v>0</v>
      </c>
      <c r="E10">
        <f t="shared" si="2"/>
        <v>100</v>
      </c>
      <c r="F10" s="1">
        <f t="shared" si="3"/>
        <v>56.800000000000004</v>
      </c>
      <c r="G10" s="1"/>
    </row>
    <row r="11" spans="1:13" ht="14.1" customHeight="1">
      <c r="A11">
        <v>9</v>
      </c>
      <c r="B11" s="2">
        <f t="shared" si="0"/>
        <v>0</v>
      </c>
      <c r="C11" s="1">
        <f t="shared" si="1"/>
        <v>7.1</v>
      </c>
      <c r="D11">
        <f>E11-E2</f>
        <v>0</v>
      </c>
      <c r="E11">
        <f t="shared" si="2"/>
        <v>100</v>
      </c>
      <c r="F11" s="1">
        <f t="shared" si="3"/>
        <v>63.900000000000006</v>
      </c>
      <c r="G11" s="1"/>
    </row>
    <row r="12" spans="1:13" ht="14.1" customHeight="1">
      <c r="A12">
        <v>10</v>
      </c>
      <c r="B12" s="2">
        <f t="shared" si="0"/>
        <v>0</v>
      </c>
      <c r="C12" s="1">
        <f t="shared" si="1"/>
        <v>7.1</v>
      </c>
      <c r="D12">
        <f>E12-E2</f>
        <v>0</v>
      </c>
      <c r="E12">
        <f t="shared" si="2"/>
        <v>100</v>
      </c>
      <c r="F12" s="1">
        <f t="shared" si="3"/>
        <v>71</v>
      </c>
      <c r="G12" s="1"/>
    </row>
    <row r="13" spans="1:13" ht="14.1" customHeight="1">
      <c r="A13">
        <v>11</v>
      </c>
      <c r="B13" s="2">
        <f t="shared" si="0"/>
        <v>0</v>
      </c>
      <c r="C13" s="1">
        <f t="shared" si="1"/>
        <v>7.1</v>
      </c>
      <c r="D13">
        <f>E13-E2</f>
        <v>0</v>
      </c>
      <c r="E13">
        <f t="shared" si="2"/>
        <v>100</v>
      </c>
      <c r="F13" s="1">
        <f t="shared" si="3"/>
        <v>78.099999999999994</v>
      </c>
      <c r="G13" s="1"/>
    </row>
    <row r="14" spans="1:13" ht="14.1" customHeight="1">
      <c r="A14">
        <v>12</v>
      </c>
      <c r="B14" s="2">
        <f t="shared" si="0"/>
        <v>0</v>
      </c>
      <c r="C14" s="1">
        <f t="shared" si="1"/>
        <v>7.1</v>
      </c>
      <c r="D14">
        <f>E14-E2</f>
        <v>0</v>
      </c>
      <c r="E14">
        <f t="shared" si="2"/>
        <v>100</v>
      </c>
      <c r="F14" s="1">
        <f t="shared" si="3"/>
        <v>85.199999999999989</v>
      </c>
      <c r="G14" s="1"/>
    </row>
    <row r="15" spans="1:13" ht="14.1" customHeight="1">
      <c r="A15">
        <v>13</v>
      </c>
      <c r="B15" s="2">
        <f t="shared" si="0"/>
        <v>0</v>
      </c>
      <c r="C15" s="1">
        <f t="shared" si="1"/>
        <v>7.1</v>
      </c>
      <c r="D15">
        <f>E15-E2</f>
        <v>0</v>
      </c>
      <c r="E15">
        <f t="shared" si="2"/>
        <v>100</v>
      </c>
      <c r="F15" s="1">
        <f t="shared" si="3"/>
        <v>92.299999999999983</v>
      </c>
      <c r="G15" s="1"/>
    </row>
    <row r="16" spans="1:13" ht="14.1" customHeight="1">
      <c r="A16">
        <v>14</v>
      </c>
      <c r="B16" s="2">
        <f t="shared" si="0"/>
        <v>0</v>
      </c>
      <c r="C16" s="1">
        <f t="shared" si="1"/>
        <v>7.1</v>
      </c>
      <c r="D16">
        <f>E16-E2</f>
        <v>0</v>
      </c>
      <c r="E16">
        <f t="shared" si="2"/>
        <v>100</v>
      </c>
      <c r="F16" s="1">
        <f t="shared" si="3"/>
        <v>99.399999999999977</v>
      </c>
      <c r="G16" s="1"/>
    </row>
    <row r="17" spans="1:7" ht="14.1" customHeight="1">
      <c r="A17">
        <v>15</v>
      </c>
      <c r="B17" s="2">
        <f t="shared" si="0"/>
        <v>0</v>
      </c>
      <c r="C17" s="1">
        <f t="shared" si="1"/>
        <v>7.1</v>
      </c>
      <c r="D17">
        <f>E17-E2</f>
        <v>0</v>
      </c>
      <c r="E17">
        <f t="shared" si="2"/>
        <v>100</v>
      </c>
      <c r="F17" s="1">
        <f t="shared" si="3"/>
        <v>106.49999999999997</v>
      </c>
      <c r="G17" s="1"/>
    </row>
    <row r="18" spans="1:7" ht="14.1" customHeight="1">
      <c r="A18">
        <v>16</v>
      </c>
      <c r="B18" s="2">
        <f t="shared" si="0"/>
        <v>0</v>
      </c>
      <c r="C18" s="1">
        <f t="shared" si="1"/>
        <v>7.1</v>
      </c>
      <c r="D18">
        <f>E18-E2</f>
        <v>0</v>
      </c>
      <c r="E18">
        <f t="shared" si="2"/>
        <v>100</v>
      </c>
      <c r="F18" s="1">
        <f t="shared" si="3"/>
        <v>113.59999999999997</v>
      </c>
      <c r="G18" s="1"/>
    </row>
    <row r="19" spans="1:7" ht="14.1" customHeight="1">
      <c r="A19">
        <v>17</v>
      </c>
      <c r="B19" s="2">
        <f t="shared" si="0"/>
        <v>0</v>
      </c>
      <c r="C19" s="1">
        <f t="shared" si="1"/>
        <v>7.1</v>
      </c>
      <c r="D19">
        <f>E19-E2</f>
        <v>0</v>
      </c>
      <c r="E19">
        <f t="shared" si="2"/>
        <v>100</v>
      </c>
      <c r="F19" s="1">
        <f t="shared" si="3"/>
        <v>120.69999999999996</v>
      </c>
      <c r="G19" s="1"/>
    </row>
    <row r="20" spans="1:7" ht="14.1" customHeight="1">
      <c r="A20">
        <v>18</v>
      </c>
      <c r="B20" s="2">
        <f t="shared" si="0"/>
        <v>0</v>
      </c>
      <c r="C20" s="1">
        <f t="shared" si="1"/>
        <v>7.1</v>
      </c>
      <c r="D20">
        <f>E20-E2</f>
        <v>0</v>
      </c>
      <c r="E20">
        <f t="shared" si="2"/>
        <v>100</v>
      </c>
      <c r="F20" s="1">
        <f t="shared" si="3"/>
        <v>127.79999999999995</v>
      </c>
      <c r="G20" s="1"/>
    </row>
    <row r="21" spans="1:7" ht="14.1" customHeight="1">
      <c r="A21">
        <v>19</v>
      </c>
      <c r="B21" s="2">
        <f t="shared" si="0"/>
        <v>0</v>
      </c>
      <c r="C21" s="1">
        <f t="shared" si="1"/>
        <v>7.1</v>
      </c>
      <c r="D21">
        <f>E21-E2</f>
        <v>0</v>
      </c>
      <c r="E21">
        <f t="shared" si="2"/>
        <v>100</v>
      </c>
      <c r="F21" s="1">
        <f t="shared" si="3"/>
        <v>134.89999999999995</v>
      </c>
      <c r="G21" s="1"/>
    </row>
    <row r="22" spans="1:7" ht="14.1" customHeight="1">
      <c r="A22">
        <v>20</v>
      </c>
      <c r="B22" s="2">
        <f t="shared" si="0"/>
        <v>0</v>
      </c>
      <c r="C22" s="1">
        <f t="shared" si="1"/>
        <v>7.1</v>
      </c>
      <c r="D22">
        <f>E22-E2</f>
        <v>0</v>
      </c>
      <c r="E22">
        <f t="shared" si="2"/>
        <v>100</v>
      </c>
      <c r="F22" s="1">
        <f t="shared" si="3"/>
        <v>141.99999999999994</v>
      </c>
      <c r="G22" s="1"/>
    </row>
    <row r="23" spans="1:7" ht="14.1" customHeight="1">
      <c r="A23">
        <v>21</v>
      </c>
      <c r="B23" s="2">
        <f t="shared" si="0"/>
        <v>0</v>
      </c>
      <c r="C23" s="1">
        <f t="shared" si="1"/>
        <v>7.1</v>
      </c>
      <c r="D23">
        <f>E23-E2</f>
        <v>0</v>
      </c>
      <c r="E23">
        <f t="shared" si="2"/>
        <v>100</v>
      </c>
      <c r="F23" s="1">
        <f t="shared" si="3"/>
        <v>149.09999999999994</v>
      </c>
      <c r="G23" s="1"/>
    </row>
    <row r="24" spans="1:7" ht="14.1" customHeight="1">
      <c r="A24">
        <v>22</v>
      </c>
      <c r="B24" s="2">
        <f t="shared" si="0"/>
        <v>0</v>
      </c>
      <c r="C24" s="1">
        <f t="shared" si="1"/>
        <v>7.1</v>
      </c>
      <c r="D24">
        <f>E24-E2</f>
        <v>0</v>
      </c>
      <c r="E24">
        <f t="shared" si="2"/>
        <v>100</v>
      </c>
      <c r="F24" s="1">
        <f t="shared" si="3"/>
        <v>156.19999999999993</v>
      </c>
      <c r="G24" s="1"/>
    </row>
    <row r="25" spans="1:7" ht="14.1" customHeight="1">
      <c r="A25">
        <v>23</v>
      </c>
      <c r="B25" s="2">
        <f t="shared" si="0"/>
        <v>0</v>
      </c>
      <c r="C25" s="1">
        <f t="shared" si="1"/>
        <v>7.1</v>
      </c>
      <c r="D25">
        <f>E25-E2</f>
        <v>0</v>
      </c>
      <c r="E25">
        <f t="shared" si="2"/>
        <v>100</v>
      </c>
      <c r="F25" s="1">
        <f t="shared" si="3"/>
        <v>163.29999999999993</v>
      </c>
      <c r="G25" s="1"/>
    </row>
    <row r="26" spans="1:7" ht="14.1" customHeight="1">
      <c r="A26">
        <v>24</v>
      </c>
      <c r="B26" s="2">
        <f t="shared" si="0"/>
        <v>0</v>
      </c>
      <c r="C26" s="1">
        <f t="shared" si="1"/>
        <v>7.1</v>
      </c>
      <c r="D26">
        <f>E26-E2</f>
        <v>0</v>
      </c>
      <c r="E26">
        <f t="shared" si="2"/>
        <v>100</v>
      </c>
      <c r="F26" s="1">
        <f t="shared" si="3"/>
        <v>170.39999999999992</v>
      </c>
      <c r="G26" s="1"/>
    </row>
    <row r="27" spans="1:7" ht="14.1" customHeight="1">
      <c r="A27">
        <v>25</v>
      </c>
      <c r="B27" s="2">
        <f t="shared" si="0"/>
        <v>0</v>
      </c>
      <c r="C27" s="1">
        <f t="shared" si="1"/>
        <v>7.1</v>
      </c>
      <c r="D27">
        <f>E27-E2</f>
        <v>0</v>
      </c>
      <c r="E27">
        <f t="shared" si="2"/>
        <v>100</v>
      </c>
      <c r="F27" s="1">
        <f t="shared" si="3"/>
        <v>177.49999999999991</v>
      </c>
      <c r="G27" s="1"/>
    </row>
    <row r="28" spans="1:7" ht="14.1" customHeight="1">
      <c r="A28">
        <v>26</v>
      </c>
      <c r="B28" s="2">
        <f t="shared" si="0"/>
        <v>0</v>
      </c>
      <c r="C28" s="1">
        <f t="shared" si="1"/>
        <v>7.1</v>
      </c>
      <c r="D28">
        <f>E28-E2</f>
        <v>0</v>
      </c>
      <c r="E28">
        <f t="shared" si="2"/>
        <v>100</v>
      </c>
      <c r="F28" s="1">
        <f t="shared" si="3"/>
        <v>184.59999999999991</v>
      </c>
      <c r="G28" s="1"/>
    </row>
    <row r="29" spans="1:7" ht="14.1" customHeight="1">
      <c r="A29">
        <v>27</v>
      </c>
      <c r="B29" s="2">
        <f t="shared" si="0"/>
        <v>0</v>
      </c>
      <c r="C29" s="1">
        <f t="shared" si="1"/>
        <v>7.1</v>
      </c>
      <c r="D29">
        <f>E29-E2</f>
        <v>0</v>
      </c>
      <c r="E29">
        <f t="shared" si="2"/>
        <v>100</v>
      </c>
      <c r="F29" s="1">
        <f t="shared" si="3"/>
        <v>191.6999999999999</v>
      </c>
      <c r="G29" s="1"/>
    </row>
    <row r="30" spans="1:7" ht="14.1" customHeight="1">
      <c r="A30">
        <v>28</v>
      </c>
      <c r="B30" s="2">
        <f t="shared" si="0"/>
        <v>0</v>
      </c>
      <c r="C30" s="1">
        <f t="shared" si="1"/>
        <v>7.1</v>
      </c>
      <c r="D30">
        <f>E30-E2</f>
        <v>0</v>
      </c>
      <c r="E30">
        <f t="shared" si="2"/>
        <v>100</v>
      </c>
      <c r="F30" s="1">
        <f t="shared" si="3"/>
        <v>198.7999999999999</v>
      </c>
      <c r="G30" s="1"/>
    </row>
    <row r="31" spans="1:7" ht="14.1" customHeight="1">
      <c r="A31">
        <v>29</v>
      </c>
      <c r="B31" s="2">
        <f t="shared" si="0"/>
        <v>0</v>
      </c>
      <c r="C31" s="1">
        <f t="shared" si="1"/>
        <v>7.1</v>
      </c>
      <c r="D31">
        <f>E31-E2</f>
        <v>0</v>
      </c>
      <c r="E31">
        <f t="shared" si="2"/>
        <v>100</v>
      </c>
      <c r="F31" s="1">
        <f t="shared" si="3"/>
        <v>205.89999999999989</v>
      </c>
      <c r="G31" s="1"/>
    </row>
    <row r="32" spans="1:7" ht="14.1" customHeight="1">
      <c r="A32">
        <v>30</v>
      </c>
      <c r="B32" s="2">
        <f t="shared" si="0"/>
        <v>0</v>
      </c>
      <c r="C32" s="1">
        <f t="shared" si="1"/>
        <v>7.1</v>
      </c>
      <c r="D32">
        <f>E32-E2</f>
        <v>0</v>
      </c>
      <c r="E32">
        <f t="shared" si="2"/>
        <v>100</v>
      </c>
      <c r="F32" s="1">
        <f t="shared" si="3"/>
        <v>212.99999999999989</v>
      </c>
      <c r="G32" s="1"/>
    </row>
    <row r="33" spans="1:9" ht="14.1" customHeight="1" thickBot="1"/>
    <row r="34" spans="1:9" s="21" customFormat="1" ht="14.1" customHeight="1" thickTop="1">
      <c r="A34" s="24" t="s">
        <v>3</v>
      </c>
      <c r="B34" s="5" t="e">
        <f>AVERAGEIF(B3:B30,"&gt;0")</f>
        <v>#DIV/0!</v>
      </c>
      <c r="C34" s="25">
        <f>C3</f>
        <v>7.1</v>
      </c>
      <c r="D34" s="5">
        <f>D32</f>
        <v>0</v>
      </c>
      <c r="E34" s="26">
        <f>E32</f>
        <v>100</v>
      </c>
      <c r="F34" s="2"/>
      <c r="G34" s="2"/>
      <c r="H34" s="2"/>
      <c r="I34" s="2"/>
    </row>
    <row r="35" spans="1:9" s="2" customFormat="1" ht="14.1" customHeight="1" thickBot="1">
      <c r="A35" s="27" t="s">
        <v>20</v>
      </c>
      <c r="B35" s="28"/>
      <c r="C35" s="29"/>
      <c r="D35" s="19">
        <f>INT((D32-F32)*10000/F32)/100</f>
        <v>-100</v>
      </c>
      <c r="E35" s="30"/>
    </row>
    <row r="36" spans="1:9" ht="15.75" thickTop="1"/>
  </sheetData>
  <conditionalFormatting sqref="D34">
    <cfRule type="cellIs" dxfId="93" priority="14" operator="lessThanOrEqual">
      <formula>F32</formula>
    </cfRule>
    <cfRule type="cellIs" dxfId="92" priority="15" operator="greaterThan">
      <formula>F32</formula>
    </cfRule>
  </conditionalFormatting>
  <conditionalFormatting sqref="D35">
    <cfRule type="cellIs" dxfId="91" priority="12" operator="lessThanOrEqual">
      <formula>0</formula>
    </cfRule>
    <cfRule type="cellIs" dxfId="90" priority="13" operator="greaterThan">
      <formula>0</formula>
    </cfRule>
  </conditionalFormatting>
  <conditionalFormatting sqref="B34">
    <cfRule type="cellIs" dxfId="89" priority="10" operator="lessThanOrEqual">
      <formula>C34</formula>
    </cfRule>
    <cfRule type="cellIs" dxfId="88" priority="11" operator="greaterThan">
      <formula>C34</formula>
    </cfRule>
  </conditionalFormatting>
  <conditionalFormatting sqref="D3:D32">
    <cfRule type="cellIs" dxfId="87" priority="8" operator="lessThanOrEqual">
      <formula>F3</formula>
    </cfRule>
    <cfRule type="cellIs" dxfId="86" priority="9" operator="greaterThan">
      <formula>F3</formula>
    </cfRule>
  </conditionalFormatting>
  <conditionalFormatting sqref="B3:B32">
    <cfRule type="cellIs" priority="1" stopIfTrue="1" operator="equal">
      <formula>0</formula>
    </cfRule>
    <cfRule type="cellIs" dxfId="85" priority="2" operator="lessThan">
      <formula>$C$3*0.5</formula>
    </cfRule>
    <cfRule type="cellIs" dxfId="84" priority="3" operator="between">
      <formula>$C$3*0.5</formula>
      <formula>$C$3*0.74999999</formula>
    </cfRule>
    <cfRule type="cellIs" dxfId="83" priority="4" operator="between">
      <formula>$C$3*0.75</formula>
      <formula>$C$3*0.99999999</formula>
    </cfRule>
    <cfRule type="cellIs" dxfId="82" priority="5" operator="between">
      <formula>$C$3</formula>
      <formula>$C$3*1.249999999</formula>
    </cfRule>
    <cfRule type="cellIs" dxfId="81" priority="6" operator="between">
      <formula>$C$3*1.25</formula>
      <formula>$C$3*1.49999999</formula>
    </cfRule>
    <cfRule type="cellIs" dxfId="80" priority="7" operator="greaterThan">
      <formula>$C$3*1.5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37"/>
  <sheetViews>
    <sheetView workbookViewId="0">
      <selection activeCell="K1" sqref="K1:M2"/>
    </sheetView>
  </sheetViews>
  <sheetFormatPr baseColWidth="10" defaultRowHeight="15"/>
  <cols>
    <col min="1" max="1" width="9" customWidth="1"/>
    <col min="2" max="2" width="19.5703125" customWidth="1"/>
    <col min="3" max="3" width="19" style="1" customWidth="1"/>
    <col min="4" max="4" width="14.28515625" customWidth="1"/>
    <col min="5" max="5" width="15.140625" customWidth="1"/>
    <col min="6" max="6" width="14.7109375" customWidth="1"/>
    <col min="7" max="7" width="5.42578125" customWidth="1"/>
    <col min="8" max="8" width="17.85546875" customWidth="1"/>
    <col min="9" max="9" width="5.7109375" customWidth="1"/>
  </cols>
  <sheetData>
    <row r="1" spans="1:13" s="2" customFormat="1" ht="14.1" customHeight="1" thickTop="1" thickBot="1">
      <c r="A1" s="2" t="s">
        <v>0</v>
      </c>
      <c r="B1" s="2" t="s">
        <v>18</v>
      </c>
      <c r="C1" s="21" t="s">
        <v>1</v>
      </c>
      <c r="D1" s="2" t="s">
        <v>23</v>
      </c>
      <c r="E1" s="2" t="s">
        <v>5</v>
      </c>
      <c r="F1" s="2" t="s">
        <v>2</v>
      </c>
      <c r="H1" s="22" t="s">
        <v>21</v>
      </c>
      <c r="I1" s="23">
        <f>année!F13</f>
        <v>162</v>
      </c>
      <c r="K1" s="2" t="s">
        <v>66</v>
      </c>
      <c r="M1" s="2">
        <f>MAX(B3:B33)</f>
        <v>0</v>
      </c>
    </row>
    <row r="2" spans="1:13" ht="14.1" customHeight="1" thickTop="1" thickBot="1">
      <c r="A2" t="s">
        <v>4</v>
      </c>
      <c r="E2">
        <v>100</v>
      </c>
      <c r="K2" s="2" t="s">
        <v>67</v>
      </c>
      <c r="L2" s="2"/>
      <c r="M2" s="2">
        <f t="array" ref="M2">MIN(IF(B3:B33&gt;0,B3:B33))</f>
        <v>0</v>
      </c>
    </row>
    <row r="3" spans="1:13" ht="14.1" customHeight="1" thickTop="1">
      <c r="A3">
        <v>1</v>
      </c>
      <c r="B3" s="2">
        <f>E3-E2</f>
        <v>0</v>
      </c>
      <c r="C3" s="1">
        <f t="shared" ref="C3:C33" si="0">$I$1/31</f>
        <v>5.225806451612903</v>
      </c>
      <c r="D3">
        <f>E3-E2</f>
        <v>0</v>
      </c>
      <c r="E3">
        <f>E2</f>
        <v>100</v>
      </c>
      <c r="F3" s="1">
        <f>C3</f>
        <v>5.225806451612903</v>
      </c>
      <c r="G3" s="1"/>
      <c r="H3" s="3" t="s">
        <v>34</v>
      </c>
      <c r="I3" s="4">
        <f>COUNTIF(B3:B33,"&gt;="&amp;C3*1.5)</f>
        <v>0</v>
      </c>
      <c r="J3" s="5" t="s">
        <v>35</v>
      </c>
      <c r="K3" s="5"/>
      <c r="L3" s="5"/>
      <c r="M3" s="6"/>
    </row>
    <row r="4" spans="1:13" ht="14.1" customHeight="1">
      <c r="A4">
        <v>2</v>
      </c>
      <c r="B4" s="2">
        <f t="shared" ref="B4:B33" si="1">E4-E3</f>
        <v>0</v>
      </c>
      <c r="C4" s="1">
        <f t="shared" si="0"/>
        <v>5.225806451612903</v>
      </c>
      <c r="D4">
        <f>E4-E2</f>
        <v>0</v>
      </c>
      <c r="E4">
        <f t="shared" ref="E4:E33" si="2">E3</f>
        <v>100</v>
      </c>
      <c r="F4" s="1">
        <f>F3+C4</f>
        <v>10.451612903225806</v>
      </c>
      <c r="G4" s="1"/>
      <c r="H4" s="7" t="s">
        <v>24</v>
      </c>
      <c r="I4" s="8">
        <f>COUNTIF(B3:B33,"&gt;="&amp;C3*1.25)-I3</f>
        <v>0</v>
      </c>
      <c r="J4" s="9" t="s">
        <v>29</v>
      </c>
      <c r="K4" s="9"/>
      <c r="L4" s="9"/>
      <c r="M4" s="10"/>
    </row>
    <row r="5" spans="1:13" ht="14.1" customHeight="1">
      <c r="A5">
        <v>3</v>
      </c>
      <c r="B5" s="2">
        <f t="shared" si="1"/>
        <v>0</v>
      </c>
      <c r="C5" s="1">
        <f t="shared" si="0"/>
        <v>5.225806451612903</v>
      </c>
      <c r="D5">
        <f>E5-E2</f>
        <v>0</v>
      </c>
      <c r="E5">
        <f t="shared" si="2"/>
        <v>100</v>
      </c>
      <c r="F5" s="1">
        <f t="shared" ref="F5:F33" si="3">F4+C5</f>
        <v>15.677419354838708</v>
      </c>
      <c r="G5" s="1"/>
      <c r="H5" s="11" t="s">
        <v>25</v>
      </c>
      <c r="I5" s="12">
        <f>COUNTIF(B3:B33,"&gt;="&amp;C4)-I4-I3</f>
        <v>0</v>
      </c>
      <c r="J5" s="9" t="s">
        <v>27</v>
      </c>
      <c r="K5" s="9"/>
      <c r="L5" s="9"/>
      <c r="M5" s="10"/>
    </row>
    <row r="6" spans="1:13" ht="14.1" customHeight="1">
      <c r="A6">
        <v>4</v>
      </c>
      <c r="B6" s="2">
        <f t="shared" si="1"/>
        <v>0</v>
      </c>
      <c r="C6" s="1">
        <f t="shared" si="0"/>
        <v>5.225806451612903</v>
      </c>
      <c r="D6">
        <f>E6-E2</f>
        <v>0</v>
      </c>
      <c r="E6">
        <f t="shared" si="2"/>
        <v>100</v>
      </c>
      <c r="F6" s="1">
        <f t="shared" si="3"/>
        <v>20.903225806451612</v>
      </c>
      <c r="G6" s="1"/>
      <c r="H6" s="13" t="s">
        <v>26</v>
      </c>
      <c r="I6" s="14">
        <f>COUNTIF(B3:B33,"&lt;"&amp;C5)-I7-COUNTIF(B3:B33,"=0")-I8</f>
        <v>0</v>
      </c>
      <c r="J6" s="9" t="s">
        <v>28</v>
      </c>
      <c r="K6" s="9"/>
      <c r="L6" s="9"/>
      <c r="M6" s="10"/>
    </row>
    <row r="7" spans="1:13" ht="14.1" customHeight="1">
      <c r="A7">
        <v>5</v>
      </c>
      <c r="B7" s="2">
        <f t="shared" si="1"/>
        <v>0</v>
      </c>
      <c r="C7" s="1">
        <f t="shared" si="0"/>
        <v>5.225806451612903</v>
      </c>
      <c r="D7">
        <f>E7-E2</f>
        <v>0</v>
      </c>
      <c r="E7">
        <f t="shared" si="2"/>
        <v>100</v>
      </c>
      <c r="F7" s="1">
        <f t="shared" si="3"/>
        <v>26.129032258064516</v>
      </c>
      <c r="G7" s="1"/>
      <c r="H7" s="15" t="s">
        <v>31</v>
      </c>
      <c r="I7" s="16">
        <f>COUNTIF(B3:B33,"&lt;"&amp;C6*0.75)-COUNTIF(B3:B33,"=0")-I8</f>
        <v>0</v>
      </c>
      <c r="J7" s="9" t="s">
        <v>30</v>
      </c>
      <c r="K7" s="9"/>
      <c r="L7" s="9"/>
      <c r="M7" s="10"/>
    </row>
    <row r="8" spans="1:13" ht="14.1" customHeight="1" thickBot="1">
      <c r="A8">
        <v>6</v>
      </c>
      <c r="B8" s="2">
        <f t="shared" si="1"/>
        <v>0</v>
      </c>
      <c r="C8" s="1">
        <f t="shared" si="0"/>
        <v>5.225806451612903</v>
      </c>
      <c r="D8">
        <f>E8-E2</f>
        <v>0</v>
      </c>
      <c r="E8">
        <f t="shared" si="2"/>
        <v>100</v>
      </c>
      <c r="F8" s="1">
        <f t="shared" si="3"/>
        <v>31.35483870967742</v>
      </c>
      <c r="G8" s="1"/>
      <c r="H8" s="17" t="s">
        <v>32</v>
      </c>
      <c r="I8" s="18">
        <f>COUNTIF(B3:B33,"&lt;"&amp;C7*0.5)-COUNTIF(B3:B33,"=0")</f>
        <v>0</v>
      </c>
      <c r="J8" s="19" t="s">
        <v>33</v>
      </c>
      <c r="K8" s="19"/>
      <c r="L8" s="19"/>
      <c r="M8" s="20"/>
    </row>
    <row r="9" spans="1:13" ht="14.1" customHeight="1" thickTop="1">
      <c r="A9">
        <v>7</v>
      </c>
      <c r="B9" s="2">
        <f t="shared" si="1"/>
        <v>0</v>
      </c>
      <c r="C9" s="1">
        <f t="shared" si="0"/>
        <v>5.225806451612903</v>
      </c>
      <c r="D9">
        <f>E9-E2</f>
        <v>0</v>
      </c>
      <c r="E9">
        <f t="shared" si="2"/>
        <v>100</v>
      </c>
      <c r="F9" s="1">
        <f t="shared" si="3"/>
        <v>36.58064516129032</v>
      </c>
      <c r="G9" s="1"/>
    </row>
    <row r="10" spans="1:13" ht="14.1" customHeight="1">
      <c r="A10">
        <v>8</v>
      </c>
      <c r="B10" s="2">
        <f t="shared" si="1"/>
        <v>0</v>
      </c>
      <c r="C10" s="1">
        <f t="shared" si="0"/>
        <v>5.225806451612903</v>
      </c>
      <c r="D10">
        <f>E10-E2</f>
        <v>0</v>
      </c>
      <c r="E10">
        <f t="shared" si="2"/>
        <v>100</v>
      </c>
      <c r="F10" s="1">
        <f t="shared" si="3"/>
        <v>41.806451612903224</v>
      </c>
      <c r="G10" s="1"/>
    </row>
    <row r="11" spans="1:13" ht="14.1" customHeight="1">
      <c r="A11">
        <v>9</v>
      </c>
      <c r="B11" s="2">
        <f t="shared" si="1"/>
        <v>0</v>
      </c>
      <c r="C11" s="1">
        <f t="shared" si="0"/>
        <v>5.225806451612903</v>
      </c>
      <c r="D11">
        <f>E11-E2</f>
        <v>0</v>
      </c>
      <c r="E11">
        <f t="shared" si="2"/>
        <v>100</v>
      </c>
      <c r="F11" s="1">
        <f t="shared" si="3"/>
        <v>47.032258064516128</v>
      </c>
      <c r="G11" s="1"/>
    </row>
    <row r="12" spans="1:13" ht="14.1" customHeight="1">
      <c r="A12">
        <v>10</v>
      </c>
      <c r="B12" s="2">
        <f t="shared" si="1"/>
        <v>0</v>
      </c>
      <c r="C12" s="1">
        <f t="shared" si="0"/>
        <v>5.225806451612903</v>
      </c>
      <c r="D12">
        <f>E12-E2</f>
        <v>0</v>
      </c>
      <c r="E12">
        <f t="shared" si="2"/>
        <v>100</v>
      </c>
      <c r="F12" s="1">
        <f t="shared" si="3"/>
        <v>52.258064516129032</v>
      </c>
      <c r="G12" s="1"/>
    </row>
    <row r="13" spans="1:13" ht="14.1" customHeight="1">
      <c r="A13">
        <v>11</v>
      </c>
      <c r="B13" s="2">
        <f t="shared" si="1"/>
        <v>0</v>
      </c>
      <c r="C13" s="1">
        <f t="shared" si="0"/>
        <v>5.225806451612903</v>
      </c>
      <c r="D13">
        <f>E13-E2</f>
        <v>0</v>
      </c>
      <c r="E13">
        <f t="shared" si="2"/>
        <v>100</v>
      </c>
      <c r="F13" s="1">
        <f t="shared" si="3"/>
        <v>57.483870967741936</v>
      </c>
      <c r="G13" s="1"/>
    </row>
    <row r="14" spans="1:13" ht="14.1" customHeight="1">
      <c r="A14">
        <v>12</v>
      </c>
      <c r="B14" s="2">
        <f t="shared" si="1"/>
        <v>0</v>
      </c>
      <c r="C14" s="1">
        <f t="shared" si="0"/>
        <v>5.225806451612903</v>
      </c>
      <c r="D14">
        <f>E14-E2</f>
        <v>0</v>
      </c>
      <c r="E14">
        <f t="shared" si="2"/>
        <v>100</v>
      </c>
      <c r="F14" s="1">
        <f t="shared" si="3"/>
        <v>62.70967741935484</v>
      </c>
      <c r="G14" s="1"/>
    </row>
    <row r="15" spans="1:13" ht="14.1" customHeight="1">
      <c r="A15">
        <v>13</v>
      </c>
      <c r="B15" s="2">
        <f t="shared" si="1"/>
        <v>0</v>
      </c>
      <c r="C15" s="1">
        <f t="shared" si="0"/>
        <v>5.225806451612903</v>
      </c>
      <c r="D15">
        <f>E15-E2</f>
        <v>0</v>
      </c>
      <c r="E15">
        <f t="shared" si="2"/>
        <v>100</v>
      </c>
      <c r="F15" s="1">
        <f t="shared" si="3"/>
        <v>67.935483870967744</v>
      </c>
      <c r="G15" s="1"/>
    </row>
    <row r="16" spans="1:13" ht="14.1" customHeight="1">
      <c r="A16">
        <v>14</v>
      </c>
      <c r="B16" s="2">
        <f t="shared" si="1"/>
        <v>0</v>
      </c>
      <c r="C16" s="1">
        <f t="shared" si="0"/>
        <v>5.225806451612903</v>
      </c>
      <c r="D16">
        <f>E16-E2</f>
        <v>0</v>
      </c>
      <c r="E16">
        <f t="shared" si="2"/>
        <v>100</v>
      </c>
      <c r="F16" s="1">
        <f t="shared" si="3"/>
        <v>73.161290322580641</v>
      </c>
      <c r="G16" s="1"/>
    </row>
    <row r="17" spans="1:7" ht="14.1" customHeight="1">
      <c r="A17">
        <v>15</v>
      </c>
      <c r="B17" s="2">
        <f t="shared" si="1"/>
        <v>0</v>
      </c>
      <c r="C17" s="1">
        <f t="shared" si="0"/>
        <v>5.225806451612903</v>
      </c>
      <c r="D17">
        <f>E17-E2</f>
        <v>0</v>
      </c>
      <c r="E17">
        <f t="shared" si="2"/>
        <v>100</v>
      </c>
      <c r="F17" s="1">
        <f t="shared" si="3"/>
        <v>78.387096774193537</v>
      </c>
      <c r="G17" s="1"/>
    </row>
    <row r="18" spans="1:7" ht="14.1" customHeight="1">
      <c r="A18">
        <v>16</v>
      </c>
      <c r="B18" s="2">
        <f t="shared" si="1"/>
        <v>0</v>
      </c>
      <c r="C18" s="1">
        <f t="shared" si="0"/>
        <v>5.225806451612903</v>
      </c>
      <c r="D18">
        <f>E18-E2</f>
        <v>0</v>
      </c>
      <c r="E18">
        <f t="shared" si="2"/>
        <v>100</v>
      </c>
      <c r="F18" s="1">
        <f t="shared" si="3"/>
        <v>83.612903225806434</v>
      </c>
      <c r="G18" s="1"/>
    </row>
    <row r="19" spans="1:7" ht="14.1" customHeight="1">
      <c r="A19">
        <v>17</v>
      </c>
      <c r="B19" s="2">
        <f t="shared" si="1"/>
        <v>0</v>
      </c>
      <c r="C19" s="1">
        <f t="shared" si="0"/>
        <v>5.225806451612903</v>
      </c>
      <c r="D19">
        <f>E19-E2</f>
        <v>0</v>
      </c>
      <c r="E19">
        <f t="shared" si="2"/>
        <v>100</v>
      </c>
      <c r="F19" s="1">
        <f t="shared" si="3"/>
        <v>88.838709677419331</v>
      </c>
      <c r="G19" s="1"/>
    </row>
    <row r="20" spans="1:7" ht="14.1" customHeight="1">
      <c r="A20">
        <v>18</v>
      </c>
      <c r="B20" s="2">
        <f t="shared" si="1"/>
        <v>0</v>
      </c>
      <c r="C20" s="1">
        <f t="shared" si="0"/>
        <v>5.225806451612903</v>
      </c>
      <c r="D20">
        <f>E20-E2</f>
        <v>0</v>
      </c>
      <c r="E20">
        <f t="shared" si="2"/>
        <v>100</v>
      </c>
      <c r="F20" s="1">
        <f t="shared" si="3"/>
        <v>94.064516129032228</v>
      </c>
      <c r="G20" s="1"/>
    </row>
    <row r="21" spans="1:7" ht="14.1" customHeight="1">
      <c r="A21">
        <v>19</v>
      </c>
      <c r="B21" s="2">
        <f t="shared" si="1"/>
        <v>0</v>
      </c>
      <c r="C21" s="1">
        <f t="shared" si="0"/>
        <v>5.225806451612903</v>
      </c>
      <c r="D21">
        <f>E21-E2</f>
        <v>0</v>
      </c>
      <c r="E21">
        <f t="shared" si="2"/>
        <v>100</v>
      </c>
      <c r="F21" s="1">
        <f t="shared" si="3"/>
        <v>99.290322580645125</v>
      </c>
      <c r="G21" s="1"/>
    </row>
    <row r="22" spans="1:7" ht="14.1" customHeight="1">
      <c r="A22">
        <v>20</v>
      </c>
      <c r="B22" s="2">
        <f t="shared" si="1"/>
        <v>0</v>
      </c>
      <c r="C22" s="1">
        <f t="shared" si="0"/>
        <v>5.225806451612903</v>
      </c>
      <c r="D22">
        <f>E22-E2</f>
        <v>0</v>
      </c>
      <c r="E22">
        <f t="shared" si="2"/>
        <v>100</v>
      </c>
      <c r="F22" s="1">
        <f t="shared" si="3"/>
        <v>104.51612903225802</v>
      </c>
      <c r="G22" s="1"/>
    </row>
    <row r="23" spans="1:7" ht="14.1" customHeight="1">
      <c r="A23">
        <v>21</v>
      </c>
      <c r="B23" s="2">
        <f t="shared" si="1"/>
        <v>0</v>
      </c>
      <c r="C23" s="1">
        <f t="shared" si="0"/>
        <v>5.225806451612903</v>
      </c>
      <c r="D23">
        <f>E23-E2</f>
        <v>0</v>
      </c>
      <c r="E23">
        <f t="shared" si="2"/>
        <v>100</v>
      </c>
      <c r="F23" s="1">
        <f t="shared" si="3"/>
        <v>109.74193548387092</v>
      </c>
      <c r="G23" s="1"/>
    </row>
    <row r="24" spans="1:7" ht="14.1" customHeight="1">
      <c r="A24">
        <v>22</v>
      </c>
      <c r="B24" s="2">
        <f t="shared" si="1"/>
        <v>0</v>
      </c>
      <c r="C24" s="1">
        <f t="shared" si="0"/>
        <v>5.225806451612903</v>
      </c>
      <c r="D24">
        <f>E24-E2</f>
        <v>0</v>
      </c>
      <c r="E24">
        <f t="shared" si="2"/>
        <v>100</v>
      </c>
      <c r="F24" s="1">
        <f t="shared" si="3"/>
        <v>114.96774193548382</v>
      </c>
      <c r="G24" s="1"/>
    </row>
    <row r="25" spans="1:7" ht="14.1" customHeight="1">
      <c r="A25">
        <v>23</v>
      </c>
      <c r="B25" s="2">
        <f t="shared" si="1"/>
        <v>0</v>
      </c>
      <c r="C25" s="1">
        <f t="shared" si="0"/>
        <v>5.225806451612903</v>
      </c>
      <c r="D25">
        <f>E25-E2</f>
        <v>0</v>
      </c>
      <c r="E25">
        <f t="shared" si="2"/>
        <v>100</v>
      </c>
      <c r="F25" s="1">
        <f t="shared" si="3"/>
        <v>120.19354838709671</v>
      </c>
      <c r="G25" s="1"/>
    </row>
    <row r="26" spans="1:7" ht="14.1" customHeight="1">
      <c r="A26">
        <v>24</v>
      </c>
      <c r="B26" s="2">
        <f t="shared" si="1"/>
        <v>0</v>
      </c>
      <c r="C26" s="1">
        <f t="shared" si="0"/>
        <v>5.225806451612903</v>
      </c>
      <c r="D26">
        <f>E26-E2</f>
        <v>0</v>
      </c>
      <c r="E26">
        <f t="shared" si="2"/>
        <v>100</v>
      </c>
      <c r="F26" s="1">
        <f t="shared" si="3"/>
        <v>125.41935483870961</v>
      </c>
      <c r="G26" s="1"/>
    </row>
    <row r="27" spans="1:7" ht="14.1" customHeight="1">
      <c r="A27">
        <v>25</v>
      </c>
      <c r="B27" s="2">
        <f t="shared" si="1"/>
        <v>0</v>
      </c>
      <c r="C27" s="1">
        <f t="shared" si="0"/>
        <v>5.225806451612903</v>
      </c>
      <c r="D27">
        <f>E27-E2</f>
        <v>0</v>
      </c>
      <c r="E27">
        <f t="shared" si="2"/>
        <v>100</v>
      </c>
      <c r="F27" s="1">
        <f t="shared" si="3"/>
        <v>130.64516129032251</v>
      </c>
      <c r="G27" s="1"/>
    </row>
    <row r="28" spans="1:7" ht="14.1" customHeight="1">
      <c r="A28">
        <v>26</v>
      </c>
      <c r="B28" s="2">
        <f t="shared" si="1"/>
        <v>0</v>
      </c>
      <c r="C28" s="1">
        <f t="shared" si="0"/>
        <v>5.225806451612903</v>
      </c>
      <c r="D28">
        <f>E28-E2</f>
        <v>0</v>
      </c>
      <c r="E28">
        <f t="shared" si="2"/>
        <v>100</v>
      </c>
      <c r="F28" s="1">
        <f t="shared" si="3"/>
        <v>135.8709677419354</v>
      </c>
      <c r="G28" s="1"/>
    </row>
    <row r="29" spans="1:7" ht="14.1" customHeight="1">
      <c r="A29">
        <v>27</v>
      </c>
      <c r="B29" s="2">
        <f t="shared" si="1"/>
        <v>0</v>
      </c>
      <c r="C29" s="1">
        <f t="shared" si="0"/>
        <v>5.225806451612903</v>
      </c>
      <c r="D29">
        <f>E29-E2</f>
        <v>0</v>
      </c>
      <c r="E29">
        <f t="shared" si="2"/>
        <v>100</v>
      </c>
      <c r="F29" s="1">
        <f t="shared" si="3"/>
        <v>141.0967741935483</v>
      </c>
      <c r="G29" s="1"/>
    </row>
    <row r="30" spans="1:7" ht="14.1" customHeight="1">
      <c r="A30">
        <v>28</v>
      </c>
      <c r="B30" s="2">
        <f t="shared" si="1"/>
        <v>0</v>
      </c>
      <c r="C30" s="1">
        <f t="shared" si="0"/>
        <v>5.225806451612903</v>
      </c>
      <c r="D30">
        <f>E30-E2</f>
        <v>0</v>
      </c>
      <c r="E30">
        <f t="shared" si="2"/>
        <v>100</v>
      </c>
      <c r="F30" s="1">
        <f t="shared" si="3"/>
        <v>146.3225806451612</v>
      </c>
      <c r="G30" s="1"/>
    </row>
    <row r="31" spans="1:7" ht="14.1" customHeight="1">
      <c r="A31">
        <v>29</v>
      </c>
      <c r="B31" s="2">
        <f t="shared" si="1"/>
        <v>0</v>
      </c>
      <c r="C31" s="1">
        <f t="shared" si="0"/>
        <v>5.225806451612903</v>
      </c>
      <c r="D31">
        <f>E31-E2</f>
        <v>0</v>
      </c>
      <c r="E31">
        <f t="shared" si="2"/>
        <v>100</v>
      </c>
      <c r="F31" s="1">
        <f t="shared" si="3"/>
        <v>151.54838709677409</v>
      </c>
      <c r="G31" s="1"/>
    </row>
    <row r="32" spans="1:7" ht="14.1" customHeight="1">
      <c r="A32">
        <v>30</v>
      </c>
      <c r="B32" s="2">
        <f t="shared" si="1"/>
        <v>0</v>
      </c>
      <c r="C32" s="1">
        <f t="shared" si="0"/>
        <v>5.225806451612903</v>
      </c>
      <c r="D32">
        <f>E32-E2</f>
        <v>0</v>
      </c>
      <c r="E32">
        <f t="shared" si="2"/>
        <v>100</v>
      </c>
      <c r="F32" s="1">
        <f t="shared" si="3"/>
        <v>156.77419354838699</v>
      </c>
      <c r="G32" s="1"/>
    </row>
    <row r="33" spans="1:9" ht="14.1" customHeight="1">
      <c r="A33">
        <v>31</v>
      </c>
      <c r="B33" s="2">
        <f t="shared" si="1"/>
        <v>0</v>
      </c>
      <c r="C33" s="1">
        <f t="shared" si="0"/>
        <v>5.225806451612903</v>
      </c>
      <c r="D33">
        <f>E33-E2</f>
        <v>0</v>
      </c>
      <c r="E33">
        <f t="shared" si="2"/>
        <v>100</v>
      </c>
      <c r="F33" s="1">
        <f t="shared" si="3"/>
        <v>161.99999999999989</v>
      </c>
      <c r="G33" s="1"/>
    </row>
    <row r="34" spans="1:9" ht="14.1" customHeight="1" thickBot="1"/>
    <row r="35" spans="1:9" s="21" customFormat="1" ht="14.1" customHeight="1" thickTop="1">
      <c r="A35" s="24" t="s">
        <v>3</v>
      </c>
      <c r="B35" s="5" t="e">
        <f>AVERAGEIF(B3:B30,"&gt;0")</f>
        <v>#DIV/0!</v>
      </c>
      <c r="C35" s="25">
        <f>C3</f>
        <v>5.225806451612903</v>
      </c>
      <c r="D35" s="5">
        <f>D33</f>
        <v>0</v>
      </c>
      <c r="E35" s="26">
        <f>E33</f>
        <v>100</v>
      </c>
      <c r="F35" s="2"/>
      <c r="G35" s="2"/>
      <c r="H35" s="2"/>
      <c r="I35" s="2"/>
    </row>
    <row r="36" spans="1:9" s="2" customFormat="1" ht="14.1" customHeight="1" thickBot="1">
      <c r="A36" s="27" t="s">
        <v>20</v>
      </c>
      <c r="B36" s="28"/>
      <c r="C36" s="29"/>
      <c r="D36" s="19">
        <f>INT((D33-F33)*10000/F33)/100</f>
        <v>-100</v>
      </c>
      <c r="E36" s="30"/>
    </row>
    <row r="37" spans="1:9" ht="15.75" thickTop="1"/>
  </sheetData>
  <conditionalFormatting sqref="D35">
    <cfRule type="cellIs" dxfId="79" priority="14" operator="lessThanOrEqual">
      <formula>F33</formula>
    </cfRule>
    <cfRule type="cellIs" dxfId="78" priority="15" operator="greaterThan">
      <formula>F33</formula>
    </cfRule>
  </conditionalFormatting>
  <conditionalFormatting sqref="D36">
    <cfRule type="cellIs" dxfId="77" priority="12" operator="lessThanOrEqual">
      <formula>0</formula>
    </cfRule>
    <cfRule type="cellIs" dxfId="76" priority="13" operator="greaterThan">
      <formula>0</formula>
    </cfRule>
  </conditionalFormatting>
  <conditionalFormatting sqref="B35">
    <cfRule type="cellIs" dxfId="75" priority="10" operator="lessThanOrEqual">
      <formula>C35</formula>
    </cfRule>
    <cfRule type="cellIs" dxfId="74" priority="11" operator="greaterThan">
      <formula>C35</formula>
    </cfRule>
  </conditionalFormatting>
  <conditionalFormatting sqref="D3:D33">
    <cfRule type="cellIs" dxfId="73" priority="8" operator="lessThanOrEqual">
      <formula>F3</formula>
    </cfRule>
    <cfRule type="cellIs" dxfId="72" priority="9" operator="greaterThan">
      <formula>F3</formula>
    </cfRule>
  </conditionalFormatting>
  <conditionalFormatting sqref="B3:B33">
    <cfRule type="cellIs" priority="1" stopIfTrue="1" operator="equal">
      <formula>0</formula>
    </cfRule>
    <cfRule type="cellIs" dxfId="71" priority="2" operator="lessThan">
      <formula>$C$3*0.5</formula>
    </cfRule>
    <cfRule type="cellIs" dxfId="70" priority="3" operator="between">
      <formula>$C$3*0.5</formula>
      <formula>$C$3*0.74999999</formula>
    </cfRule>
    <cfRule type="cellIs" dxfId="69" priority="4" operator="between">
      <formula>$C$3*0.75</formula>
      <formula>$C$3*0.99999999</formula>
    </cfRule>
    <cfRule type="cellIs" dxfId="68" priority="5" operator="between">
      <formula>$C$3</formula>
      <formula>$C$3*1.249999999</formula>
    </cfRule>
    <cfRule type="cellIs" dxfId="67" priority="6" operator="between">
      <formula>$C$3*1.25</formula>
      <formula>$C$3*1.49999999</formula>
    </cfRule>
    <cfRule type="cellIs" dxfId="66" priority="7" operator="greaterThan">
      <formula>$C$3*1.5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36"/>
  <sheetViews>
    <sheetView workbookViewId="0">
      <selection activeCell="N2" sqref="N2"/>
    </sheetView>
  </sheetViews>
  <sheetFormatPr baseColWidth="10" defaultRowHeight="15"/>
  <cols>
    <col min="1" max="1" width="9" customWidth="1"/>
    <col min="2" max="2" width="19.42578125" customWidth="1"/>
    <col min="3" max="3" width="19" style="1" customWidth="1"/>
    <col min="4" max="4" width="14.42578125" customWidth="1"/>
    <col min="5" max="5" width="15.140625" customWidth="1"/>
    <col min="6" max="6" width="14.7109375" customWidth="1"/>
    <col min="7" max="7" width="5.5703125" customWidth="1"/>
    <col min="8" max="8" width="17.85546875" customWidth="1"/>
    <col min="9" max="9" width="5.7109375" customWidth="1"/>
  </cols>
  <sheetData>
    <row r="1" spans="1:13" s="2" customFormat="1" ht="14.1" customHeight="1" thickTop="1" thickBot="1">
      <c r="A1" s="2" t="s">
        <v>0</v>
      </c>
      <c r="B1" s="2" t="s">
        <v>18</v>
      </c>
      <c r="C1" s="21" t="s">
        <v>1</v>
      </c>
      <c r="D1" s="2" t="s">
        <v>23</v>
      </c>
      <c r="E1" s="2" t="s">
        <v>5</v>
      </c>
      <c r="F1" s="2" t="s">
        <v>2</v>
      </c>
      <c r="H1" s="22" t="s">
        <v>21</v>
      </c>
      <c r="I1" s="23">
        <f>année!F14</f>
        <v>106</v>
      </c>
      <c r="K1" s="2" t="s">
        <v>66</v>
      </c>
      <c r="M1" s="2">
        <f>MAX(B3:B32)</f>
        <v>0</v>
      </c>
    </row>
    <row r="2" spans="1:13" ht="14.1" customHeight="1" thickTop="1" thickBot="1">
      <c r="A2" t="s">
        <v>4</v>
      </c>
      <c r="E2">
        <v>100</v>
      </c>
      <c r="K2" s="2" t="s">
        <v>67</v>
      </c>
      <c r="L2" s="2"/>
      <c r="M2" s="2">
        <f t="array" ref="M2">MIN(IF(B3:B32&gt;0,B3:B32))</f>
        <v>0</v>
      </c>
    </row>
    <row r="3" spans="1:13" ht="14.1" customHeight="1" thickTop="1">
      <c r="A3">
        <v>1</v>
      </c>
      <c r="B3" s="2">
        <f>E3-E2</f>
        <v>0</v>
      </c>
      <c r="C3" s="1">
        <f t="shared" ref="C3:C32" si="0">$I$1/30</f>
        <v>3.5333333333333332</v>
      </c>
      <c r="D3">
        <f>E3-E2</f>
        <v>0</v>
      </c>
      <c r="E3">
        <f>E2</f>
        <v>100</v>
      </c>
      <c r="F3" s="1">
        <f>C3</f>
        <v>3.5333333333333332</v>
      </c>
      <c r="G3" s="1"/>
      <c r="H3" s="3" t="s">
        <v>34</v>
      </c>
      <c r="I3" s="4">
        <f>COUNTIF(B3:B33,"&gt;="&amp;C3*1.5)</f>
        <v>0</v>
      </c>
      <c r="J3" s="5" t="s">
        <v>35</v>
      </c>
      <c r="K3" s="5"/>
      <c r="L3" s="5"/>
      <c r="M3" s="6"/>
    </row>
    <row r="4" spans="1:13" ht="14.1" customHeight="1">
      <c r="A4">
        <v>2</v>
      </c>
      <c r="B4" s="2">
        <f t="shared" ref="B4:B32" si="1">E4-E3</f>
        <v>0</v>
      </c>
      <c r="C4" s="1">
        <f t="shared" si="0"/>
        <v>3.5333333333333332</v>
      </c>
      <c r="D4">
        <f>E4-E2</f>
        <v>0</v>
      </c>
      <c r="E4">
        <f t="shared" ref="E4:E32" si="2">E3</f>
        <v>100</v>
      </c>
      <c r="F4" s="1">
        <f>F3+C4</f>
        <v>7.0666666666666664</v>
      </c>
      <c r="G4" s="1"/>
      <c r="H4" s="7" t="s">
        <v>24</v>
      </c>
      <c r="I4" s="8">
        <f>COUNTIF(B3:B33,"&gt;="&amp;C3*1.25)-I3</f>
        <v>0</v>
      </c>
      <c r="J4" s="9" t="s">
        <v>29</v>
      </c>
      <c r="K4" s="9"/>
      <c r="L4" s="9"/>
      <c r="M4" s="10"/>
    </row>
    <row r="5" spans="1:13" ht="14.1" customHeight="1">
      <c r="A5">
        <v>3</v>
      </c>
      <c r="B5" s="2">
        <f t="shared" si="1"/>
        <v>0</v>
      </c>
      <c r="C5" s="1">
        <f t="shared" si="0"/>
        <v>3.5333333333333332</v>
      </c>
      <c r="D5">
        <f>E5-E2</f>
        <v>0</v>
      </c>
      <c r="E5">
        <f t="shared" si="2"/>
        <v>100</v>
      </c>
      <c r="F5" s="1">
        <f t="shared" ref="F5:F32" si="3">F4+C5</f>
        <v>10.6</v>
      </c>
      <c r="G5" s="1"/>
      <c r="H5" s="11" t="s">
        <v>25</v>
      </c>
      <c r="I5" s="12">
        <f>COUNTIF(B3:B33,"&gt;="&amp;C4)-I4-I3</f>
        <v>0</v>
      </c>
      <c r="J5" s="9" t="s">
        <v>27</v>
      </c>
      <c r="K5" s="9"/>
      <c r="L5" s="9"/>
      <c r="M5" s="10"/>
    </row>
    <row r="6" spans="1:13" ht="14.1" customHeight="1">
      <c r="A6">
        <v>4</v>
      </c>
      <c r="B6" s="2">
        <f t="shared" si="1"/>
        <v>0</v>
      </c>
      <c r="C6" s="1">
        <f t="shared" si="0"/>
        <v>3.5333333333333332</v>
      </c>
      <c r="D6">
        <f>E6-E2</f>
        <v>0</v>
      </c>
      <c r="E6">
        <f t="shared" si="2"/>
        <v>100</v>
      </c>
      <c r="F6" s="1">
        <f t="shared" si="3"/>
        <v>14.133333333333333</v>
      </c>
      <c r="G6" s="1"/>
      <c r="H6" s="13" t="s">
        <v>26</v>
      </c>
      <c r="I6" s="14">
        <f>COUNTIF(B3:B33,"&lt;"&amp;C5)-I7-COUNTIF(B3:B33,"=0")-I8</f>
        <v>0</v>
      </c>
      <c r="J6" s="9" t="s">
        <v>28</v>
      </c>
      <c r="K6" s="9"/>
      <c r="L6" s="9"/>
      <c r="M6" s="10"/>
    </row>
    <row r="7" spans="1:13" ht="14.1" customHeight="1">
      <c r="A7">
        <v>5</v>
      </c>
      <c r="B7" s="2">
        <f t="shared" si="1"/>
        <v>0</v>
      </c>
      <c r="C7" s="1">
        <f t="shared" si="0"/>
        <v>3.5333333333333332</v>
      </c>
      <c r="D7">
        <f>E7-E2</f>
        <v>0</v>
      </c>
      <c r="E7">
        <f t="shared" si="2"/>
        <v>100</v>
      </c>
      <c r="F7" s="1">
        <f t="shared" si="3"/>
        <v>17.666666666666664</v>
      </c>
      <c r="G7" s="1"/>
      <c r="H7" s="15" t="s">
        <v>31</v>
      </c>
      <c r="I7" s="16">
        <f>COUNTIF(B3:B33,"&lt;"&amp;C6*0.75)-COUNTIF(B3:B33,"=0")-I8</f>
        <v>0</v>
      </c>
      <c r="J7" s="9" t="s">
        <v>30</v>
      </c>
      <c r="K7" s="9"/>
      <c r="L7" s="9"/>
      <c r="M7" s="10"/>
    </row>
    <row r="8" spans="1:13" ht="14.1" customHeight="1" thickBot="1">
      <c r="A8">
        <v>6</v>
      </c>
      <c r="B8" s="2">
        <f t="shared" si="1"/>
        <v>0</v>
      </c>
      <c r="C8" s="1">
        <f t="shared" si="0"/>
        <v>3.5333333333333332</v>
      </c>
      <c r="D8">
        <f>E8-E2</f>
        <v>0</v>
      </c>
      <c r="E8">
        <f t="shared" si="2"/>
        <v>100</v>
      </c>
      <c r="F8" s="1">
        <f t="shared" si="3"/>
        <v>21.199999999999996</v>
      </c>
      <c r="G8" s="1"/>
      <c r="H8" s="17" t="s">
        <v>32</v>
      </c>
      <c r="I8" s="18">
        <f>COUNTIF(B3:B33,"&lt;"&amp;C7*0.5)-COUNTIF(B3:B33,"=0")</f>
        <v>0</v>
      </c>
      <c r="J8" s="19" t="s">
        <v>33</v>
      </c>
      <c r="K8" s="19"/>
      <c r="L8" s="19"/>
      <c r="M8" s="20"/>
    </row>
    <row r="9" spans="1:13" ht="14.1" customHeight="1" thickTop="1">
      <c r="A9">
        <v>7</v>
      </c>
      <c r="B9" s="2">
        <f t="shared" si="1"/>
        <v>0</v>
      </c>
      <c r="C9" s="1">
        <f t="shared" si="0"/>
        <v>3.5333333333333332</v>
      </c>
      <c r="D9">
        <f>E9-E2</f>
        <v>0</v>
      </c>
      <c r="E9">
        <f t="shared" si="2"/>
        <v>100</v>
      </c>
      <c r="F9" s="1">
        <f t="shared" si="3"/>
        <v>24.733333333333327</v>
      </c>
      <c r="G9" s="1"/>
    </row>
    <row r="10" spans="1:13" ht="14.1" customHeight="1">
      <c r="A10">
        <v>8</v>
      </c>
      <c r="B10" s="2">
        <f t="shared" si="1"/>
        <v>0</v>
      </c>
      <c r="C10" s="1">
        <f t="shared" si="0"/>
        <v>3.5333333333333332</v>
      </c>
      <c r="D10">
        <f>E10-E2</f>
        <v>0</v>
      </c>
      <c r="E10">
        <f t="shared" si="2"/>
        <v>100</v>
      </c>
      <c r="F10" s="1">
        <f t="shared" si="3"/>
        <v>28.266666666666659</v>
      </c>
      <c r="G10" s="1"/>
    </row>
    <row r="11" spans="1:13" ht="14.1" customHeight="1">
      <c r="A11">
        <v>9</v>
      </c>
      <c r="B11" s="2">
        <f t="shared" si="1"/>
        <v>0</v>
      </c>
      <c r="C11" s="1">
        <f t="shared" si="0"/>
        <v>3.5333333333333332</v>
      </c>
      <c r="D11">
        <f>E11-E2</f>
        <v>0</v>
      </c>
      <c r="E11">
        <f t="shared" si="2"/>
        <v>100</v>
      </c>
      <c r="F11" s="1">
        <f t="shared" si="3"/>
        <v>31.79999999999999</v>
      </c>
      <c r="G11" s="1"/>
    </row>
    <row r="12" spans="1:13" ht="14.1" customHeight="1">
      <c r="A12">
        <v>10</v>
      </c>
      <c r="B12" s="2">
        <f t="shared" si="1"/>
        <v>0</v>
      </c>
      <c r="C12" s="1">
        <f t="shared" si="0"/>
        <v>3.5333333333333332</v>
      </c>
      <c r="D12">
        <f>E12-E2</f>
        <v>0</v>
      </c>
      <c r="E12">
        <f t="shared" si="2"/>
        <v>100</v>
      </c>
      <c r="F12" s="1">
        <f t="shared" si="3"/>
        <v>35.333333333333321</v>
      </c>
      <c r="G12" s="1"/>
    </row>
    <row r="13" spans="1:13" ht="14.1" customHeight="1">
      <c r="A13">
        <v>11</v>
      </c>
      <c r="B13" s="2">
        <f t="shared" si="1"/>
        <v>0</v>
      </c>
      <c r="C13" s="1">
        <f t="shared" si="0"/>
        <v>3.5333333333333332</v>
      </c>
      <c r="D13">
        <f>E13-E2</f>
        <v>0</v>
      </c>
      <c r="E13">
        <f t="shared" si="2"/>
        <v>100</v>
      </c>
      <c r="F13" s="1">
        <f t="shared" si="3"/>
        <v>38.866666666666653</v>
      </c>
      <c r="G13" s="1"/>
    </row>
    <row r="14" spans="1:13" ht="14.1" customHeight="1">
      <c r="A14">
        <v>12</v>
      </c>
      <c r="B14" s="2">
        <f t="shared" si="1"/>
        <v>0</v>
      </c>
      <c r="C14" s="1">
        <f t="shared" si="0"/>
        <v>3.5333333333333332</v>
      </c>
      <c r="D14">
        <f>E14-E2</f>
        <v>0</v>
      </c>
      <c r="E14">
        <f t="shared" si="2"/>
        <v>100</v>
      </c>
      <c r="F14" s="1">
        <f t="shared" si="3"/>
        <v>42.399999999999984</v>
      </c>
      <c r="G14" s="1"/>
    </row>
    <row r="15" spans="1:13" ht="14.1" customHeight="1">
      <c r="A15">
        <v>13</v>
      </c>
      <c r="B15" s="2">
        <f t="shared" si="1"/>
        <v>0</v>
      </c>
      <c r="C15" s="1">
        <f t="shared" si="0"/>
        <v>3.5333333333333332</v>
      </c>
      <c r="D15">
        <f>E15-E2</f>
        <v>0</v>
      </c>
      <c r="E15">
        <f t="shared" si="2"/>
        <v>100</v>
      </c>
      <c r="F15" s="1">
        <f t="shared" si="3"/>
        <v>45.933333333333316</v>
      </c>
      <c r="G15" s="1"/>
    </row>
    <row r="16" spans="1:13" ht="14.1" customHeight="1">
      <c r="A16">
        <v>14</v>
      </c>
      <c r="B16" s="2">
        <f t="shared" si="1"/>
        <v>0</v>
      </c>
      <c r="C16" s="1">
        <f t="shared" si="0"/>
        <v>3.5333333333333332</v>
      </c>
      <c r="D16">
        <f>E16-E2</f>
        <v>0</v>
      </c>
      <c r="E16">
        <f t="shared" si="2"/>
        <v>100</v>
      </c>
      <c r="F16" s="1">
        <f t="shared" si="3"/>
        <v>49.466666666666647</v>
      </c>
      <c r="G16" s="1"/>
    </row>
    <row r="17" spans="1:7" ht="14.1" customHeight="1">
      <c r="A17">
        <v>15</v>
      </c>
      <c r="B17" s="2">
        <f t="shared" si="1"/>
        <v>0</v>
      </c>
      <c r="C17" s="1">
        <f t="shared" si="0"/>
        <v>3.5333333333333332</v>
      </c>
      <c r="D17">
        <f>E17-E2</f>
        <v>0</v>
      </c>
      <c r="E17">
        <f t="shared" si="2"/>
        <v>100</v>
      </c>
      <c r="F17" s="1">
        <f t="shared" si="3"/>
        <v>52.999999999999979</v>
      </c>
      <c r="G17" s="1"/>
    </row>
    <row r="18" spans="1:7" ht="14.1" customHeight="1">
      <c r="A18">
        <v>16</v>
      </c>
      <c r="B18" s="2">
        <f t="shared" si="1"/>
        <v>0</v>
      </c>
      <c r="C18" s="1">
        <f t="shared" si="0"/>
        <v>3.5333333333333332</v>
      </c>
      <c r="D18">
        <f>E18-E2</f>
        <v>0</v>
      </c>
      <c r="E18">
        <f t="shared" si="2"/>
        <v>100</v>
      </c>
      <c r="F18" s="1">
        <f t="shared" si="3"/>
        <v>56.53333333333331</v>
      </c>
      <c r="G18" s="1"/>
    </row>
    <row r="19" spans="1:7" ht="14.1" customHeight="1">
      <c r="A19">
        <v>17</v>
      </c>
      <c r="B19" s="2">
        <f t="shared" si="1"/>
        <v>0</v>
      </c>
      <c r="C19" s="1">
        <f t="shared" si="0"/>
        <v>3.5333333333333332</v>
      </c>
      <c r="D19">
        <f>E19-E2</f>
        <v>0</v>
      </c>
      <c r="E19">
        <f t="shared" si="2"/>
        <v>100</v>
      </c>
      <c r="F19" s="1">
        <f t="shared" si="3"/>
        <v>60.066666666666642</v>
      </c>
      <c r="G19" s="1"/>
    </row>
    <row r="20" spans="1:7" ht="14.1" customHeight="1">
      <c r="A20">
        <v>18</v>
      </c>
      <c r="B20" s="2">
        <f t="shared" si="1"/>
        <v>0</v>
      </c>
      <c r="C20" s="1">
        <f t="shared" si="0"/>
        <v>3.5333333333333332</v>
      </c>
      <c r="D20">
        <f>E20-E2</f>
        <v>0</v>
      </c>
      <c r="E20">
        <f t="shared" si="2"/>
        <v>100</v>
      </c>
      <c r="F20" s="1">
        <f t="shared" si="3"/>
        <v>63.599999999999973</v>
      </c>
      <c r="G20" s="1"/>
    </row>
    <row r="21" spans="1:7" ht="14.1" customHeight="1">
      <c r="A21">
        <v>19</v>
      </c>
      <c r="B21" s="2">
        <f t="shared" si="1"/>
        <v>0</v>
      </c>
      <c r="C21" s="1">
        <f t="shared" si="0"/>
        <v>3.5333333333333332</v>
      </c>
      <c r="D21">
        <f>E21-E2</f>
        <v>0</v>
      </c>
      <c r="E21">
        <f t="shared" si="2"/>
        <v>100</v>
      </c>
      <c r="F21" s="1">
        <f t="shared" si="3"/>
        <v>67.133333333333312</v>
      </c>
      <c r="G21" s="1"/>
    </row>
    <row r="22" spans="1:7" ht="14.1" customHeight="1">
      <c r="A22">
        <v>20</v>
      </c>
      <c r="B22" s="2">
        <f t="shared" si="1"/>
        <v>0</v>
      </c>
      <c r="C22" s="1">
        <f t="shared" si="0"/>
        <v>3.5333333333333332</v>
      </c>
      <c r="D22">
        <f>E22-E2</f>
        <v>0</v>
      </c>
      <c r="E22">
        <f t="shared" si="2"/>
        <v>100</v>
      </c>
      <c r="F22" s="1">
        <f t="shared" si="3"/>
        <v>70.666666666666643</v>
      </c>
      <c r="G22" s="1"/>
    </row>
    <row r="23" spans="1:7" ht="14.1" customHeight="1">
      <c r="A23">
        <v>21</v>
      </c>
      <c r="B23" s="2">
        <f t="shared" si="1"/>
        <v>0</v>
      </c>
      <c r="C23" s="1">
        <f t="shared" si="0"/>
        <v>3.5333333333333332</v>
      </c>
      <c r="D23">
        <f>E23-E2</f>
        <v>0</v>
      </c>
      <c r="E23">
        <f t="shared" si="2"/>
        <v>100</v>
      </c>
      <c r="F23" s="1">
        <f t="shared" si="3"/>
        <v>74.199999999999974</v>
      </c>
      <c r="G23" s="1"/>
    </row>
    <row r="24" spans="1:7" ht="14.1" customHeight="1">
      <c r="A24">
        <v>22</v>
      </c>
      <c r="B24" s="2">
        <f t="shared" si="1"/>
        <v>0</v>
      </c>
      <c r="C24" s="1">
        <f t="shared" si="0"/>
        <v>3.5333333333333332</v>
      </c>
      <c r="D24">
        <f>E24-E2</f>
        <v>0</v>
      </c>
      <c r="E24">
        <f t="shared" si="2"/>
        <v>100</v>
      </c>
      <c r="F24" s="1">
        <f t="shared" si="3"/>
        <v>77.733333333333306</v>
      </c>
      <c r="G24" s="1"/>
    </row>
    <row r="25" spans="1:7" ht="14.1" customHeight="1">
      <c r="A25">
        <v>23</v>
      </c>
      <c r="B25" s="2">
        <f t="shared" si="1"/>
        <v>0</v>
      </c>
      <c r="C25" s="1">
        <f t="shared" si="0"/>
        <v>3.5333333333333332</v>
      </c>
      <c r="D25">
        <f>E25-E2</f>
        <v>0</v>
      </c>
      <c r="E25">
        <f t="shared" si="2"/>
        <v>100</v>
      </c>
      <c r="F25" s="1">
        <f t="shared" si="3"/>
        <v>81.266666666666637</v>
      </c>
      <c r="G25" s="1"/>
    </row>
    <row r="26" spans="1:7" ht="14.1" customHeight="1">
      <c r="A26">
        <v>24</v>
      </c>
      <c r="B26" s="2">
        <f t="shared" si="1"/>
        <v>0</v>
      </c>
      <c r="C26" s="1">
        <f t="shared" si="0"/>
        <v>3.5333333333333332</v>
      </c>
      <c r="D26">
        <f>E26-E2</f>
        <v>0</v>
      </c>
      <c r="E26">
        <f t="shared" si="2"/>
        <v>100</v>
      </c>
      <c r="F26" s="1">
        <f t="shared" si="3"/>
        <v>84.799999999999969</v>
      </c>
      <c r="G26" s="1"/>
    </row>
    <row r="27" spans="1:7" ht="14.1" customHeight="1">
      <c r="A27">
        <v>25</v>
      </c>
      <c r="B27" s="2">
        <f t="shared" si="1"/>
        <v>0</v>
      </c>
      <c r="C27" s="1">
        <f t="shared" si="0"/>
        <v>3.5333333333333332</v>
      </c>
      <c r="D27">
        <f>E27-E2</f>
        <v>0</v>
      </c>
      <c r="E27">
        <f t="shared" si="2"/>
        <v>100</v>
      </c>
      <c r="F27" s="1">
        <f t="shared" si="3"/>
        <v>88.3333333333333</v>
      </c>
      <c r="G27" s="1"/>
    </row>
    <row r="28" spans="1:7" ht="14.1" customHeight="1">
      <c r="A28">
        <v>26</v>
      </c>
      <c r="B28" s="2">
        <f t="shared" si="1"/>
        <v>0</v>
      </c>
      <c r="C28" s="1">
        <f t="shared" si="0"/>
        <v>3.5333333333333332</v>
      </c>
      <c r="D28">
        <f>E28-E2</f>
        <v>0</v>
      </c>
      <c r="E28">
        <f t="shared" si="2"/>
        <v>100</v>
      </c>
      <c r="F28" s="1">
        <f t="shared" si="3"/>
        <v>91.866666666666632</v>
      </c>
      <c r="G28" s="1"/>
    </row>
    <row r="29" spans="1:7" ht="14.1" customHeight="1">
      <c r="A29">
        <v>27</v>
      </c>
      <c r="B29" s="2">
        <f t="shared" si="1"/>
        <v>0</v>
      </c>
      <c r="C29" s="1">
        <f t="shared" si="0"/>
        <v>3.5333333333333332</v>
      </c>
      <c r="D29">
        <f>E29-E2</f>
        <v>0</v>
      </c>
      <c r="E29">
        <f t="shared" si="2"/>
        <v>100</v>
      </c>
      <c r="F29" s="1">
        <f t="shared" si="3"/>
        <v>95.399999999999963</v>
      </c>
      <c r="G29" s="1"/>
    </row>
    <row r="30" spans="1:7" ht="14.1" customHeight="1">
      <c r="A30">
        <v>28</v>
      </c>
      <c r="B30" s="2">
        <f t="shared" si="1"/>
        <v>0</v>
      </c>
      <c r="C30" s="1">
        <f t="shared" si="0"/>
        <v>3.5333333333333332</v>
      </c>
      <c r="D30">
        <f>E30-E2</f>
        <v>0</v>
      </c>
      <c r="E30">
        <f t="shared" si="2"/>
        <v>100</v>
      </c>
      <c r="F30" s="1">
        <f t="shared" si="3"/>
        <v>98.933333333333294</v>
      </c>
      <c r="G30" s="1"/>
    </row>
    <row r="31" spans="1:7" ht="14.1" customHeight="1">
      <c r="A31">
        <v>29</v>
      </c>
      <c r="B31" s="2">
        <f t="shared" si="1"/>
        <v>0</v>
      </c>
      <c r="C31" s="1">
        <f t="shared" si="0"/>
        <v>3.5333333333333332</v>
      </c>
      <c r="D31">
        <f>E31-E2</f>
        <v>0</v>
      </c>
      <c r="E31">
        <f t="shared" si="2"/>
        <v>100</v>
      </c>
      <c r="F31" s="1">
        <f t="shared" si="3"/>
        <v>102.46666666666663</v>
      </c>
      <c r="G31" s="1"/>
    </row>
    <row r="32" spans="1:7" ht="14.1" customHeight="1">
      <c r="A32">
        <v>30</v>
      </c>
      <c r="B32" s="2">
        <f t="shared" si="1"/>
        <v>0</v>
      </c>
      <c r="C32" s="1">
        <f t="shared" si="0"/>
        <v>3.5333333333333332</v>
      </c>
      <c r="D32">
        <f>E32-E2</f>
        <v>0</v>
      </c>
      <c r="E32">
        <f t="shared" si="2"/>
        <v>100</v>
      </c>
      <c r="F32" s="1">
        <f t="shared" si="3"/>
        <v>105.99999999999996</v>
      </c>
      <c r="G32" s="1"/>
    </row>
    <row r="33" spans="1:9" ht="14.1" customHeight="1" thickBot="1"/>
    <row r="34" spans="1:9" s="21" customFormat="1" ht="14.1" customHeight="1" thickTop="1">
      <c r="A34" s="24" t="s">
        <v>3</v>
      </c>
      <c r="B34" s="5" t="e">
        <f>AVERAGEIF(B3:B30,"&gt;0")</f>
        <v>#DIV/0!</v>
      </c>
      <c r="C34" s="25">
        <f>C3</f>
        <v>3.5333333333333332</v>
      </c>
      <c r="D34" s="5">
        <f>D32</f>
        <v>0</v>
      </c>
      <c r="E34" s="26">
        <f>E32</f>
        <v>100</v>
      </c>
      <c r="F34" s="2"/>
      <c r="G34" s="2"/>
      <c r="H34" s="2"/>
      <c r="I34" s="2"/>
    </row>
    <row r="35" spans="1:9" s="2" customFormat="1" ht="14.1" customHeight="1" thickBot="1">
      <c r="A35" s="27" t="s">
        <v>20</v>
      </c>
      <c r="B35" s="28"/>
      <c r="C35" s="29"/>
      <c r="D35" s="19">
        <f>INT((D32-F32)*10000/F32)/100</f>
        <v>-100</v>
      </c>
      <c r="E35" s="30"/>
    </row>
    <row r="36" spans="1:9" ht="15.75" thickTop="1"/>
  </sheetData>
  <conditionalFormatting sqref="D34">
    <cfRule type="cellIs" dxfId="65" priority="14" operator="lessThanOrEqual">
      <formula>F32</formula>
    </cfRule>
    <cfRule type="cellIs" dxfId="64" priority="15" operator="greaterThan">
      <formula>F32</formula>
    </cfRule>
  </conditionalFormatting>
  <conditionalFormatting sqref="D35">
    <cfRule type="cellIs" dxfId="63" priority="12" operator="lessThanOrEqual">
      <formula>0</formula>
    </cfRule>
    <cfRule type="cellIs" dxfId="62" priority="13" operator="greaterThan">
      <formula>0</formula>
    </cfRule>
  </conditionalFormatting>
  <conditionalFormatting sqref="B34">
    <cfRule type="cellIs" dxfId="61" priority="10" operator="lessThanOrEqual">
      <formula>C34</formula>
    </cfRule>
    <cfRule type="cellIs" dxfId="60" priority="11" operator="greaterThan">
      <formula>C34</formula>
    </cfRule>
  </conditionalFormatting>
  <conditionalFormatting sqref="D3:D32">
    <cfRule type="cellIs" dxfId="59" priority="8" operator="lessThanOrEqual">
      <formula>F3</formula>
    </cfRule>
    <cfRule type="cellIs" dxfId="58" priority="9" operator="greaterThan">
      <formula>F3</formula>
    </cfRule>
  </conditionalFormatting>
  <conditionalFormatting sqref="B3:B32">
    <cfRule type="cellIs" priority="1" stopIfTrue="1" operator="equal">
      <formula>0</formula>
    </cfRule>
    <cfRule type="cellIs" dxfId="57" priority="2" operator="lessThan">
      <formula>$C$3*0.5</formula>
    </cfRule>
    <cfRule type="cellIs" dxfId="56" priority="3" operator="between">
      <formula>$C$3*0.5</formula>
      <formula>$C$3*0.74999999</formula>
    </cfRule>
    <cfRule type="cellIs" dxfId="55" priority="4" operator="between">
      <formula>$C$3*0.75</formula>
      <formula>$C$3*0.99999999</formula>
    </cfRule>
    <cfRule type="cellIs" dxfId="54" priority="5" operator="between">
      <formula>$C$3</formula>
      <formula>$C$3*1.249999999</formula>
    </cfRule>
    <cfRule type="cellIs" dxfId="53" priority="6" operator="between">
      <formula>$C$3*1.25</formula>
      <formula>$C$3*1.49999999</formula>
    </cfRule>
    <cfRule type="cellIs" dxfId="52" priority="7" operator="greaterThan">
      <formula>$C$3*1.5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37"/>
  <sheetViews>
    <sheetView workbookViewId="0">
      <selection activeCell="K2" sqref="K1:M2"/>
    </sheetView>
  </sheetViews>
  <sheetFormatPr baseColWidth="10" defaultRowHeight="15"/>
  <cols>
    <col min="1" max="1" width="9" customWidth="1"/>
    <col min="2" max="2" width="19.42578125" customWidth="1"/>
    <col min="3" max="3" width="19" style="1" customWidth="1"/>
    <col min="4" max="4" width="14.42578125" customWidth="1"/>
    <col min="5" max="5" width="15.140625" customWidth="1"/>
    <col min="6" max="6" width="14.7109375" customWidth="1"/>
    <col min="7" max="7" width="5.7109375" customWidth="1"/>
    <col min="8" max="8" width="17.7109375" customWidth="1"/>
    <col min="9" max="9" width="5.7109375" customWidth="1"/>
  </cols>
  <sheetData>
    <row r="1" spans="1:13" s="2" customFormat="1" ht="14.1" customHeight="1" thickTop="1" thickBot="1">
      <c r="A1" s="2" t="s">
        <v>0</v>
      </c>
      <c r="B1" s="2" t="s">
        <v>18</v>
      </c>
      <c r="C1" s="21" t="s">
        <v>1</v>
      </c>
      <c r="D1" s="2" t="s">
        <v>23</v>
      </c>
      <c r="E1" s="2" t="s">
        <v>5</v>
      </c>
      <c r="F1" s="2" t="s">
        <v>2</v>
      </c>
      <c r="H1" s="22" t="s">
        <v>21</v>
      </c>
      <c r="I1" s="23">
        <f>année!F15</f>
        <v>60</v>
      </c>
      <c r="K1" s="2" t="s">
        <v>66</v>
      </c>
      <c r="M1" s="2">
        <f>MAX(B3:B33)</f>
        <v>0</v>
      </c>
    </row>
    <row r="2" spans="1:13" ht="14.1" customHeight="1" thickTop="1" thickBot="1">
      <c r="A2" t="s">
        <v>4</v>
      </c>
      <c r="E2">
        <v>100</v>
      </c>
      <c r="K2" s="2" t="s">
        <v>67</v>
      </c>
      <c r="L2" s="2"/>
      <c r="M2" s="2">
        <f t="array" ref="M2">MIN(IF(B3:B33&gt;0,B3:B33))</f>
        <v>0</v>
      </c>
    </row>
    <row r="3" spans="1:13" ht="14.1" customHeight="1" thickTop="1">
      <c r="A3">
        <v>1</v>
      </c>
      <c r="B3" s="2">
        <f>E3-E2</f>
        <v>0</v>
      </c>
      <c r="C3" s="1">
        <f t="shared" ref="C3:C33" si="0">$I$1/31</f>
        <v>1.935483870967742</v>
      </c>
      <c r="D3">
        <f>E3-E2</f>
        <v>0</v>
      </c>
      <c r="E3">
        <f>E2</f>
        <v>100</v>
      </c>
      <c r="F3" s="1">
        <f>C3</f>
        <v>1.935483870967742</v>
      </c>
      <c r="G3" s="1"/>
      <c r="H3" s="3" t="s">
        <v>34</v>
      </c>
      <c r="I3" s="4">
        <f>COUNTIF(B3:B33,"&gt;="&amp;C3*1.5)</f>
        <v>0</v>
      </c>
      <c r="J3" s="5" t="s">
        <v>35</v>
      </c>
      <c r="K3" s="5"/>
      <c r="L3" s="5"/>
      <c r="M3" s="6"/>
    </row>
    <row r="4" spans="1:13" ht="14.1" customHeight="1">
      <c r="A4">
        <v>2</v>
      </c>
      <c r="B4" s="2">
        <f t="shared" ref="B4:B33" si="1">E4-E3</f>
        <v>0</v>
      </c>
      <c r="C4" s="1">
        <f t="shared" si="0"/>
        <v>1.935483870967742</v>
      </c>
      <c r="D4">
        <f>E4-E2</f>
        <v>0</v>
      </c>
      <c r="E4">
        <f t="shared" ref="E4:E33" si="2">E3</f>
        <v>100</v>
      </c>
      <c r="F4" s="1">
        <f>F3+C4</f>
        <v>3.870967741935484</v>
      </c>
      <c r="G4" s="1"/>
      <c r="H4" s="7" t="s">
        <v>24</v>
      </c>
      <c r="I4" s="8">
        <f>COUNTIF(B3:B33,"&gt;="&amp;C3*1.25)-I3</f>
        <v>0</v>
      </c>
      <c r="J4" s="9" t="s">
        <v>29</v>
      </c>
      <c r="K4" s="9"/>
      <c r="L4" s="9"/>
      <c r="M4" s="10"/>
    </row>
    <row r="5" spans="1:13" ht="14.1" customHeight="1">
      <c r="A5">
        <v>3</v>
      </c>
      <c r="B5" s="2">
        <f t="shared" si="1"/>
        <v>0</v>
      </c>
      <c r="C5" s="1">
        <f t="shared" si="0"/>
        <v>1.935483870967742</v>
      </c>
      <c r="D5">
        <f>E5-E2</f>
        <v>0</v>
      </c>
      <c r="E5">
        <f t="shared" si="2"/>
        <v>100</v>
      </c>
      <c r="F5" s="1">
        <f t="shared" ref="F5:F33" si="3">F4+C5</f>
        <v>5.806451612903226</v>
      </c>
      <c r="G5" s="1"/>
      <c r="H5" s="11" t="s">
        <v>25</v>
      </c>
      <c r="I5" s="12">
        <f>COUNTIF(B3:B33,"&gt;="&amp;C4)-I4-I3</f>
        <v>0</v>
      </c>
      <c r="J5" s="9" t="s">
        <v>27</v>
      </c>
      <c r="K5" s="9"/>
      <c r="L5" s="9"/>
      <c r="M5" s="10"/>
    </row>
    <row r="6" spans="1:13" ht="14.1" customHeight="1">
      <c r="A6">
        <v>4</v>
      </c>
      <c r="B6" s="2">
        <f t="shared" si="1"/>
        <v>0</v>
      </c>
      <c r="C6" s="1">
        <f t="shared" si="0"/>
        <v>1.935483870967742</v>
      </c>
      <c r="D6">
        <f>E6-E2</f>
        <v>0</v>
      </c>
      <c r="E6">
        <f t="shared" si="2"/>
        <v>100</v>
      </c>
      <c r="F6" s="1">
        <f t="shared" si="3"/>
        <v>7.741935483870968</v>
      </c>
      <c r="G6" s="1"/>
      <c r="H6" s="13" t="s">
        <v>26</v>
      </c>
      <c r="I6" s="14">
        <f>COUNTIF(B3:B33,"&lt;"&amp;C5)-I7-COUNTIF(B3:B33,"=0")-I8</f>
        <v>0</v>
      </c>
      <c r="J6" s="9" t="s">
        <v>28</v>
      </c>
      <c r="K6" s="9"/>
      <c r="L6" s="9"/>
      <c r="M6" s="10"/>
    </row>
    <row r="7" spans="1:13" ht="14.1" customHeight="1">
      <c r="A7">
        <v>5</v>
      </c>
      <c r="B7" s="2">
        <f t="shared" si="1"/>
        <v>0</v>
      </c>
      <c r="C7" s="1">
        <f t="shared" si="0"/>
        <v>1.935483870967742</v>
      </c>
      <c r="D7">
        <f>E7-E2</f>
        <v>0</v>
      </c>
      <c r="E7">
        <f t="shared" si="2"/>
        <v>100</v>
      </c>
      <c r="F7" s="1">
        <f t="shared" si="3"/>
        <v>9.67741935483871</v>
      </c>
      <c r="G7" s="1"/>
      <c r="H7" s="15" t="s">
        <v>31</v>
      </c>
      <c r="I7" s="16">
        <f>COUNTIF(B3:B33,"&lt;"&amp;C6*0.75)-COUNTIF(B3:B33,"=0")-I8</f>
        <v>0</v>
      </c>
      <c r="J7" s="9" t="s">
        <v>30</v>
      </c>
      <c r="K7" s="9"/>
      <c r="L7" s="9"/>
      <c r="M7" s="10"/>
    </row>
    <row r="8" spans="1:13" ht="14.1" customHeight="1" thickBot="1">
      <c r="A8">
        <v>6</v>
      </c>
      <c r="B8" s="2">
        <f t="shared" si="1"/>
        <v>0</v>
      </c>
      <c r="C8" s="1">
        <f t="shared" si="0"/>
        <v>1.935483870967742</v>
      </c>
      <c r="D8">
        <f>E8-E2</f>
        <v>0</v>
      </c>
      <c r="E8">
        <f t="shared" si="2"/>
        <v>100</v>
      </c>
      <c r="F8" s="1">
        <f t="shared" si="3"/>
        <v>11.612903225806452</v>
      </c>
      <c r="G8" s="1"/>
      <c r="H8" s="17" t="s">
        <v>32</v>
      </c>
      <c r="I8" s="18">
        <f>COUNTIF(B3:B33,"&lt;"&amp;C7*0.5)-COUNTIF(B3:B33,"=0")</f>
        <v>0</v>
      </c>
      <c r="J8" s="19" t="s">
        <v>33</v>
      </c>
      <c r="K8" s="19"/>
      <c r="L8" s="19"/>
      <c r="M8" s="20"/>
    </row>
    <row r="9" spans="1:13" ht="14.1" customHeight="1" thickTop="1">
      <c r="A9">
        <v>7</v>
      </c>
      <c r="B9" s="2">
        <f t="shared" si="1"/>
        <v>0</v>
      </c>
      <c r="C9" s="1">
        <f t="shared" si="0"/>
        <v>1.935483870967742</v>
      </c>
      <c r="D9">
        <f>E9-E2</f>
        <v>0</v>
      </c>
      <c r="E9">
        <f t="shared" si="2"/>
        <v>100</v>
      </c>
      <c r="F9" s="1">
        <f t="shared" si="3"/>
        <v>13.548387096774194</v>
      </c>
      <c r="G9" s="1"/>
    </row>
    <row r="10" spans="1:13" ht="14.1" customHeight="1">
      <c r="A10">
        <v>8</v>
      </c>
      <c r="B10" s="2">
        <f t="shared" si="1"/>
        <v>0</v>
      </c>
      <c r="C10" s="1">
        <f t="shared" si="0"/>
        <v>1.935483870967742</v>
      </c>
      <c r="D10">
        <f>E10-E2</f>
        <v>0</v>
      </c>
      <c r="E10">
        <f t="shared" si="2"/>
        <v>100</v>
      </c>
      <c r="F10" s="1">
        <f t="shared" si="3"/>
        <v>15.483870967741936</v>
      </c>
      <c r="G10" s="1"/>
    </row>
    <row r="11" spans="1:13" ht="14.1" customHeight="1">
      <c r="A11">
        <v>9</v>
      </c>
      <c r="B11" s="2">
        <f t="shared" si="1"/>
        <v>0</v>
      </c>
      <c r="C11" s="1">
        <f t="shared" si="0"/>
        <v>1.935483870967742</v>
      </c>
      <c r="D11">
        <f>E11-E2</f>
        <v>0</v>
      </c>
      <c r="E11">
        <f t="shared" si="2"/>
        <v>100</v>
      </c>
      <c r="F11" s="1">
        <f t="shared" si="3"/>
        <v>17.41935483870968</v>
      </c>
      <c r="G11" s="1"/>
    </row>
    <row r="12" spans="1:13" ht="14.1" customHeight="1">
      <c r="A12">
        <v>10</v>
      </c>
      <c r="B12" s="2">
        <f t="shared" si="1"/>
        <v>0</v>
      </c>
      <c r="C12" s="1">
        <f t="shared" si="0"/>
        <v>1.935483870967742</v>
      </c>
      <c r="D12">
        <f>E12-E2</f>
        <v>0</v>
      </c>
      <c r="E12">
        <f t="shared" si="2"/>
        <v>100</v>
      </c>
      <c r="F12" s="1">
        <f t="shared" si="3"/>
        <v>19.354838709677423</v>
      </c>
      <c r="G12" s="1"/>
    </row>
    <row r="13" spans="1:13" ht="14.1" customHeight="1">
      <c r="A13">
        <v>11</v>
      </c>
      <c r="B13" s="2">
        <f t="shared" si="1"/>
        <v>0</v>
      </c>
      <c r="C13" s="1">
        <f t="shared" si="0"/>
        <v>1.935483870967742</v>
      </c>
      <c r="D13">
        <f>E13-E2</f>
        <v>0</v>
      </c>
      <c r="E13">
        <f t="shared" si="2"/>
        <v>100</v>
      </c>
      <c r="F13" s="1">
        <f t="shared" si="3"/>
        <v>21.290322580645167</v>
      </c>
      <c r="G13" s="1"/>
    </row>
    <row r="14" spans="1:13" ht="14.1" customHeight="1">
      <c r="A14">
        <v>12</v>
      </c>
      <c r="B14" s="2">
        <f t="shared" si="1"/>
        <v>0</v>
      </c>
      <c r="C14" s="1">
        <f t="shared" si="0"/>
        <v>1.935483870967742</v>
      </c>
      <c r="D14">
        <f>E14-E2</f>
        <v>0</v>
      </c>
      <c r="E14">
        <f t="shared" si="2"/>
        <v>100</v>
      </c>
      <c r="F14" s="1">
        <f t="shared" si="3"/>
        <v>23.225806451612911</v>
      </c>
      <c r="G14" s="1"/>
    </row>
    <row r="15" spans="1:13" ht="14.1" customHeight="1">
      <c r="A15">
        <v>13</v>
      </c>
      <c r="B15" s="2">
        <f t="shared" si="1"/>
        <v>0</v>
      </c>
      <c r="C15" s="1">
        <f t="shared" si="0"/>
        <v>1.935483870967742</v>
      </c>
      <c r="D15">
        <f>E15-E2</f>
        <v>0</v>
      </c>
      <c r="E15">
        <f t="shared" si="2"/>
        <v>100</v>
      </c>
      <c r="F15" s="1">
        <f t="shared" si="3"/>
        <v>25.161290322580655</v>
      </c>
      <c r="G15" s="1"/>
    </row>
    <row r="16" spans="1:13" ht="14.1" customHeight="1">
      <c r="A16">
        <v>14</v>
      </c>
      <c r="B16" s="2">
        <f t="shared" si="1"/>
        <v>0</v>
      </c>
      <c r="C16" s="1">
        <f t="shared" si="0"/>
        <v>1.935483870967742</v>
      </c>
      <c r="D16">
        <f>E16-E2</f>
        <v>0</v>
      </c>
      <c r="E16">
        <f t="shared" si="2"/>
        <v>100</v>
      </c>
      <c r="F16" s="1">
        <f t="shared" si="3"/>
        <v>27.096774193548399</v>
      </c>
      <c r="G16" s="1"/>
    </row>
    <row r="17" spans="1:7" ht="14.1" customHeight="1">
      <c r="A17">
        <v>15</v>
      </c>
      <c r="B17" s="2">
        <f t="shared" si="1"/>
        <v>0</v>
      </c>
      <c r="C17" s="1">
        <f t="shared" si="0"/>
        <v>1.935483870967742</v>
      </c>
      <c r="D17">
        <f>E17-E2</f>
        <v>0</v>
      </c>
      <c r="E17">
        <f t="shared" si="2"/>
        <v>100</v>
      </c>
      <c r="F17" s="1">
        <f t="shared" si="3"/>
        <v>29.032258064516142</v>
      </c>
      <c r="G17" s="1"/>
    </row>
    <row r="18" spans="1:7" ht="14.1" customHeight="1">
      <c r="A18">
        <v>16</v>
      </c>
      <c r="B18" s="2">
        <f t="shared" si="1"/>
        <v>0</v>
      </c>
      <c r="C18" s="1">
        <f t="shared" si="0"/>
        <v>1.935483870967742</v>
      </c>
      <c r="D18">
        <f>E18-E2</f>
        <v>0</v>
      </c>
      <c r="E18">
        <f t="shared" si="2"/>
        <v>100</v>
      </c>
      <c r="F18" s="1">
        <f t="shared" si="3"/>
        <v>30.967741935483886</v>
      </c>
      <c r="G18" s="1"/>
    </row>
    <row r="19" spans="1:7" ht="14.1" customHeight="1">
      <c r="A19">
        <v>17</v>
      </c>
      <c r="B19" s="2">
        <f t="shared" si="1"/>
        <v>0</v>
      </c>
      <c r="C19" s="1">
        <f t="shared" si="0"/>
        <v>1.935483870967742</v>
      </c>
      <c r="D19">
        <f>E19-E2</f>
        <v>0</v>
      </c>
      <c r="E19">
        <f t="shared" si="2"/>
        <v>100</v>
      </c>
      <c r="F19" s="1">
        <f t="shared" si="3"/>
        <v>32.90322580645163</v>
      </c>
      <c r="G19" s="1"/>
    </row>
    <row r="20" spans="1:7" ht="14.1" customHeight="1">
      <c r="A20">
        <v>18</v>
      </c>
      <c r="B20" s="2">
        <f t="shared" si="1"/>
        <v>0</v>
      </c>
      <c r="C20" s="1">
        <f t="shared" si="0"/>
        <v>1.935483870967742</v>
      </c>
      <c r="D20">
        <f>E20-E2</f>
        <v>0</v>
      </c>
      <c r="E20">
        <f t="shared" si="2"/>
        <v>100</v>
      </c>
      <c r="F20" s="1">
        <f t="shared" si="3"/>
        <v>34.838709677419374</v>
      </c>
      <c r="G20" s="1"/>
    </row>
    <row r="21" spans="1:7" ht="14.1" customHeight="1">
      <c r="A21">
        <v>19</v>
      </c>
      <c r="B21" s="2">
        <f t="shared" si="1"/>
        <v>0</v>
      </c>
      <c r="C21" s="1">
        <f t="shared" si="0"/>
        <v>1.935483870967742</v>
      </c>
      <c r="D21">
        <f>E21-E2</f>
        <v>0</v>
      </c>
      <c r="E21">
        <f t="shared" si="2"/>
        <v>100</v>
      </c>
      <c r="F21" s="1">
        <f t="shared" si="3"/>
        <v>36.774193548387117</v>
      </c>
      <c r="G21" s="1"/>
    </row>
    <row r="22" spans="1:7" ht="14.1" customHeight="1">
      <c r="A22">
        <v>20</v>
      </c>
      <c r="B22" s="2">
        <f t="shared" si="1"/>
        <v>0</v>
      </c>
      <c r="C22" s="1">
        <f t="shared" si="0"/>
        <v>1.935483870967742</v>
      </c>
      <c r="D22">
        <f>E22-E2</f>
        <v>0</v>
      </c>
      <c r="E22">
        <f t="shared" si="2"/>
        <v>100</v>
      </c>
      <c r="F22" s="1">
        <f t="shared" si="3"/>
        <v>38.709677419354861</v>
      </c>
      <c r="G22" s="1"/>
    </row>
    <row r="23" spans="1:7" ht="14.1" customHeight="1">
      <c r="A23">
        <v>21</v>
      </c>
      <c r="B23" s="2">
        <f t="shared" si="1"/>
        <v>0</v>
      </c>
      <c r="C23" s="1">
        <f t="shared" si="0"/>
        <v>1.935483870967742</v>
      </c>
      <c r="D23">
        <f>E23-E2</f>
        <v>0</v>
      </c>
      <c r="E23">
        <f t="shared" si="2"/>
        <v>100</v>
      </c>
      <c r="F23" s="1">
        <f t="shared" si="3"/>
        <v>40.645161290322605</v>
      </c>
      <c r="G23" s="1"/>
    </row>
    <row r="24" spans="1:7" ht="14.1" customHeight="1">
      <c r="A24">
        <v>22</v>
      </c>
      <c r="B24" s="2">
        <f t="shared" si="1"/>
        <v>0</v>
      </c>
      <c r="C24" s="1">
        <f t="shared" si="0"/>
        <v>1.935483870967742</v>
      </c>
      <c r="D24">
        <f>E24-E2</f>
        <v>0</v>
      </c>
      <c r="E24">
        <f t="shared" si="2"/>
        <v>100</v>
      </c>
      <c r="F24" s="1">
        <f t="shared" si="3"/>
        <v>42.580645161290349</v>
      </c>
      <c r="G24" s="1"/>
    </row>
    <row r="25" spans="1:7" ht="14.1" customHeight="1">
      <c r="A25">
        <v>23</v>
      </c>
      <c r="B25" s="2">
        <f t="shared" si="1"/>
        <v>0</v>
      </c>
      <c r="C25" s="1">
        <f t="shared" si="0"/>
        <v>1.935483870967742</v>
      </c>
      <c r="D25">
        <f>E25-E2</f>
        <v>0</v>
      </c>
      <c r="E25">
        <f t="shared" si="2"/>
        <v>100</v>
      </c>
      <c r="F25" s="1">
        <f t="shared" si="3"/>
        <v>44.516129032258092</v>
      </c>
      <c r="G25" s="1"/>
    </row>
    <row r="26" spans="1:7" ht="14.1" customHeight="1">
      <c r="A26">
        <v>24</v>
      </c>
      <c r="B26" s="2">
        <f t="shared" si="1"/>
        <v>0</v>
      </c>
      <c r="C26" s="1">
        <f t="shared" si="0"/>
        <v>1.935483870967742</v>
      </c>
      <c r="D26">
        <f>E26-E2</f>
        <v>0</v>
      </c>
      <c r="E26">
        <f t="shared" si="2"/>
        <v>100</v>
      </c>
      <c r="F26" s="1">
        <f t="shared" si="3"/>
        <v>46.451612903225836</v>
      </c>
      <c r="G26" s="1"/>
    </row>
    <row r="27" spans="1:7" ht="14.1" customHeight="1">
      <c r="A27">
        <v>25</v>
      </c>
      <c r="B27" s="2">
        <f t="shared" si="1"/>
        <v>0</v>
      </c>
      <c r="C27" s="1">
        <f t="shared" si="0"/>
        <v>1.935483870967742</v>
      </c>
      <c r="D27">
        <f>E27-E2</f>
        <v>0</v>
      </c>
      <c r="E27">
        <f t="shared" si="2"/>
        <v>100</v>
      </c>
      <c r="F27" s="1">
        <f t="shared" si="3"/>
        <v>48.38709677419358</v>
      </c>
      <c r="G27" s="1"/>
    </row>
    <row r="28" spans="1:7" ht="14.1" customHeight="1">
      <c r="A28">
        <v>26</v>
      </c>
      <c r="B28" s="2">
        <f t="shared" si="1"/>
        <v>0</v>
      </c>
      <c r="C28" s="1">
        <f t="shared" si="0"/>
        <v>1.935483870967742</v>
      </c>
      <c r="D28">
        <f>E28-E2</f>
        <v>0</v>
      </c>
      <c r="E28">
        <f t="shared" si="2"/>
        <v>100</v>
      </c>
      <c r="F28" s="1">
        <f t="shared" si="3"/>
        <v>50.322580645161324</v>
      </c>
      <c r="G28" s="1"/>
    </row>
    <row r="29" spans="1:7" ht="14.1" customHeight="1">
      <c r="A29">
        <v>27</v>
      </c>
      <c r="B29" s="2">
        <f t="shared" si="1"/>
        <v>0</v>
      </c>
      <c r="C29" s="1">
        <f t="shared" si="0"/>
        <v>1.935483870967742</v>
      </c>
      <c r="D29">
        <f>E29-E2</f>
        <v>0</v>
      </c>
      <c r="E29">
        <f t="shared" si="2"/>
        <v>100</v>
      </c>
      <c r="F29" s="1">
        <f t="shared" si="3"/>
        <v>52.258064516129068</v>
      </c>
      <c r="G29" s="1"/>
    </row>
    <row r="30" spans="1:7" ht="14.1" customHeight="1">
      <c r="A30">
        <v>28</v>
      </c>
      <c r="B30" s="2">
        <f t="shared" si="1"/>
        <v>0</v>
      </c>
      <c r="C30" s="1">
        <f t="shared" si="0"/>
        <v>1.935483870967742</v>
      </c>
      <c r="D30">
        <f>E30-E2</f>
        <v>0</v>
      </c>
      <c r="E30">
        <f t="shared" si="2"/>
        <v>100</v>
      </c>
      <c r="F30" s="1">
        <f t="shared" si="3"/>
        <v>54.193548387096811</v>
      </c>
      <c r="G30" s="1"/>
    </row>
    <row r="31" spans="1:7" ht="14.1" customHeight="1">
      <c r="A31">
        <v>29</v>
      </c>
      <c r="B31" s="2">
        <f t="shared" si="1"/>
        <v>0</v>
      </c>
      <c r="C31" s="1">
        <f t="shared" si="0"/>
        <v>1.935483870967742</v>
      </c>
      <c r="D31">
        <f>E31-E2</f>
        <v>0</v>
      </c>
      <c r="E31">
        <f t="shared" si="2"/>
        <v>100</v>
      </c>
      <c r="F31" s="1">
        <f t="shared" si="3"/>
        <v>56.129032258064555</v>
      </c>
      <c r="G31" s="1"/>
    </row>
    <row r="32" spans="1:7" ht="14.1" customHeight="1">
      <c r="A32">
        <v>30</v>
      </c>
      <c r="B32" s="2">
        <f t="shared" si="1"/>
        <v>0</v>
      </c>
      <c r="C32" s="1">
        <f t="shared" si="0"/>
        <v>1.935483870967742</v>
      </c>
      <c r="D32">
        <f>E32-E2</f>
        <v>0</v>
      </c>
      <c r="E32">
        <f t="shared" si="2"/>
        <v>100</v>
      </c>
      <c r="F32" s="1">
        <f t="shared" si="3"/>
        <v>58.064516129032299</v>
      </c>
      <c r="G32" s="1"/>
    </row>
    <row r="33" spans="1:9" ht="14.1" customHeight="1">
      <c r="A33">
        <v>31</v>
      </c>
      <c r="B33" s="2">
        <f t="shared" si="1"/>
        <v>0</v>
      </c>
      <c r="C33" s="1">
        <f t="shared" si="0"/>
        <v>1.935483870967742</v>
      </c>
      <c r="D33">
        <f>E33-E2</f>
        <v>0</v>
      </c>
      <c r="E33">
        <f t="shared" si="2"/>
        <v>100</v>
      </c>
      <c r="F33" s="1">
        <f t="shared" si="3"/>
        <v>60.000000000000043</v>
      </c>
      <c r="G33" s="1"/>
    </row>
    <row r="34" spans="1:9" ht="14.1" customHeight="1" thickBot="1"/>
    <row r="35" spans="1:9" s="21" customFormat="1" ht="14.1" customHeight="1" thickTop="1">
      <c r="A35" s="24" t="s">
        <v>3</v>
      </c>
      <c r="B35" s="5" t="e">
        <f>AVERAGEIF(B3:B30,"&gt;0")</f>
        <v>#DIV/0!</v>
      </c>
      <c r="C35" s="25">
        <f>C3</f>
        <v>1.935483870967742</v>
      </c>
      <c r="D35" s="5">
        <f>D33</f>
        <v>0</v>
      </c>
      <c r="E35" s="26">
        <f>E33</f>
        <v>100</v>
      </c>
      <c r="F35" s="2"/>
      <c r="G35" s="2"/>
      <c r="H35" s="2"/>
      <c r="I35" s="2"/>
    </row>
    <row r="36" spans="1:9" s="2" customFormat="1" ht="14.1" customHeight="1" thickBot="1">
      <c r="A36" s="27" t="s">
        <v>20</v>
      </c>
      <c r="B36" s="28"/>
      <c r="C36" s="29"/>
      <c r="D36" s="19">
        <f>INT((D33-F33)*10000/F33)/100</f>
        <v>-100</v>
      </c>
      <c r="E36" s="30"/>
    </row>
    <row r="37" spans="1:9" ht="15.75" thickTop="1"/>
  </sheetData>
  <conditionalFormatting sqref="D35">
    <cfRule type="cellIs" dxfId="51" priority="14" operator="lessThanOrEqual">
      <formula>F33</formula>
    </cfRule>
    <cfRule type="cellIs" dxfId="50" priority="15" operator="greaterThan">
      <formula>F33</formula>
    </cfRule>
  </conditionalFormatting>
  <conditionalFormatting sqref="D36">
    <cfRule type="cellIs" dxfId="49" priority="12" operator="lessThanOrEqual">
      <formula>0</formula>
    </cfRule>
    <cfRule type="cellIs" dxfId="48" priority="13" operator="greaterThan">
      <formula>0</formula>
    </cfRule>
  </conditionalFormatting>
  <conditionalFormatting sqref="B35">
    <cfRule type="cellIs" dxfId="47" priority="10" operator="lessThanOrEqual">
      <formula>C35</formula>
    </cfRule>
    <cfRule type="cellIs" dxfId="46" priority="11" operator="greaterThan">
      <formula>C35</formula>
    </cfRule>
  </conditionalFormatting>
  <conditionalFormatting sqref="D3:D33">
    <cfRule type="cellIs" dxfId="45" priority="8" operator="lessThanOrEqual">
      <formula>F3</formula>
    </cfRule>
    <cfRule type="cellIs" dxfId="44" priority="9" operator="greaterThan">
      <formula>F3</formula>
    </cfRule>
  </conditionalFormatting>
  <conditionalFormatting sqref="B3:B33">
    <cfRule type="cellIs" priority="1" stopIfTrue="1" operator="equal">
      <formula>0</formula>
    </cfRule>
    <cfRule type="cellIs" dxfId="43" priority="2" operator="lessThan">
      <formula>$C$3*0.5</formula>
    </cfRule>
    <cfRule type="cellIs" dxfId="42" priority="3" operator="between">
      <formula>$C$3*0.5</formula>
      <formula>$C$3*0.74999999</formula>
    </cfRule>
    <cfRule type="cellIs" dxfId="41" priority="4" operator="between">
      <formula>$C$3*0.75</formula>
      <formula>$C$3*0.99999999</formula>
    </cfRule>
    <cfRule type="cellIs" dxfId="40" priority="5" operator="between">
      <formula>$C$3</formula>
      <formula>$C$3*1.249999999</formula>
    </cfRule>
    <cfRule type="cellIs" dxfId="39" priority="6" operator="between">
      <formula>$C$3*1.25</formula>
      <formula>$C$3*1.49999999</formula>
    </cfRule>
    <cfRule type="cellIs" dxfId="38" priority="7" operator="greaterThan">
      <formula>$C$3*1.5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A20"/>
  <sheetViews>
    <sheetView tabSelected="1" workbookViewId="0">
      <selection activeCell="O11" sqref="O11"/>
    </sheetView>
  </sheetViews>
  <sheetFormatPr baseColWidth="10" defaultRowHeight="15"/>
  <cols>
    <col min="1" max="1" width="10.85546875" style="2" customWidth="1"/>
    <col min="2" max="2" width="10.85546875" style="33" customWidth="1"/>
    <col min="3" max="4" width="7.85546875" style="33" customWidth="1"/>
    <col min="5" max="5" width="5.28515625" style="31" customWidth="1"/>
    <col min="6" max="6" width="6.85546875" style="31" customWidth="1"/>
    <col min="7" max="7" width="6.7109375" style="31" customWidth="1"/>
    <col min="8" max="8" width="5.140625" style="31" customWidth="1"/>
    <col min="9" max="10" width="6.5703125" style="31" customWidth="1"/>
    <col min="11" max="11" width="6.42578125" style="31" customWidth="1"/>
    <col min="12" max="12" width="9.7109375" style="31" customWidth="1"/>
    <col min="13" max="13" width="6.85546875" style="32" customWidth="1"/>
    <col min="14" max="14" width="7.42578125" style="31" customWidth="1"/>
    <col min="15" max="15" width="9.5703125" style="31" customWidth="1"/>
    <col min="16" max="16" width="8.28515625" style="31" customWidth="1"/>
    <col min="17" max="17" width="7.28515625" style="31" customWidth="1"/>
    <col min="18" max="18" width="8.42578125" style="31" customWidth="1"/>
    <col min="19" max="19" width="7.85546875" style="31" customWidth="1"/>
    <col min="20" max="20" width="17.5703125" customWidth="1"/>
    <col min="21" max="21" width="5.42578125" customWidth="1"/>
    <col min="22" max="22" width="18.140625" customWidth="1"/>
    <col min="23" max="23" width="5.7109375" customWidth="1"/>
    <col min="27" max="27" width="9" customWidth="1"/>
  </cols>
  <sheetData>
    <row r="1" spans="1:27" s="2" customFormat="1" ht="15.75" thickTop="1">
      <c r="B1" s="34" t="s">
        <v>40</v>
      </c>
      <c r="C1" s="67" t="s">
        <v>68</v>
      </c>
      <c r="D1" s="68"/>
      <c r="E1" s="63" t="s">
        <v>36</v>
      </c>
      <c r="F1" s="64"/>
      <c r="G1" s="65"/>
      <c r="H1" s="63" t="s">
        <v>42</v>
      </c>
      <c r="I1" s="64"/>
      <c r="J1" s="65"/>
      <c r="K1" s="63" t="s">
        <v>43</v>
      </c>
      <c r="L1" s="64"/>
      <c r="M1" s="65"/>
      <c r="N1" s="49" t="s">
        <v>45</v>
      </c>
      <c r="O1" s="50" t="s">
        <v>47</v>
      </c>
      <c r="P1" s="51" t="s">
        <v>49</v>
      </c>
      <c r="Q1" s="50" t="s">
        <v>43</v>
      </c>
      <c r="R1" s="50" t="s">
        <v>43</v>
      </c>
      <c r="S1" s="51" t="s">
        <v>49</v>
      </c>
    </row>
    <row r="2" spans="1:27" s="2" customFormat="1">
      <c r="B2" s="35" t="s">
        <v>41</v>
      </c>
      <c r="C2" s="53" t="s">
        <v>69</v>
      </c>
      <c r="D2" s="54" t="s">
        <v>70</v>
      </c>
      <c r="E2" s="37" t="s">
        <v>37</v>
      </c>
      <c r="F2" s="38" t="s">
        <v>38</v>
      </c>
      <c r="G2" s="39" t="s">
        <v>39</v>
      </c>
      <c r="H2" s="37" t="s">
        <v>37</v>
      </c>
      <c r="I2" s="38" t="s">
        <v>38</v>
      </c>
      <c r="J2" s="39" t="s">
        <v>39</v>
      </c>
      <c r="K2" s="37" t="s">
        <v>37</v>
      </c>
      <c r="L2" s="38" t="s">
        <v>41</v>
      </c>
      <c r="M2" s="46" t="s">
        <v>44</v>
      </c>
      <c r="N2" s="37" t="s">
        <v>46</v>
      </c>
      <c r="O2" s="38" t="s">
        <v>48</v>
      </c>
      <c r="P2" s="39" t="s">
        <v>50</v>
      </c>
      <c r="Q2" s="38" t="s">
        <v>46</v>
      </c>
      <c r="R2" s="38" t="s">
        <v>47</v>
      </c>
      <c r="S2" s="39" t="s">
        <v>50</v>
      </c>
    </row>
    <row r="3" spans="1:27" ht="15.75" thickBot="1">
      <c r="B3" s="35"/>
      <c r="C3" s="53"/>
      <c r="D3" s="54"/>
      <c r="E3" s="40"/>
      <c r="F3" s="41"/>
      <c r="G3" s="42"/>
      <c r="H3" s="40"/>
      <c r="I3" s="41"/>
      <c r="J3" s="42"/>
      <c r="K3" s="40"/>
      <c r="L3" s="41"/>
      <c r="M3" s="47"/>
      <c r="N3" s="40"/>
      <c r="O3" s="41"/>
      <c r="P3" s="42"/>
      <c r="Q3" s="41"/>
      <c r="R3" s="41"/>
      <c r="S3" s="42"/>
      <c r="X3" s="66" t="s">
        <v>62</v>
      </c>
      <c r="Y3" s="66"/>
      <c r="Z3" s="66"/>
      <c r="AA3" s="66"/>
    </row>
    <row r="4" spans="1:27" ht="15.75" thickTop="1">
      <c r="A4" s="2" t="s">
        <v>6</v>
      </c>
      <c r="B4" s="35">
        <f>janvier!D35</f>
        <v>0</v>
      </c>
      <c r="C4" s="53">
        <f>janvier!M2</f>
        <v>0</v>
      </c>
      <c r="D4" s="54">
        <f>janvier!M1</f>
        <v>0</v>
      </c>
      <c r="E4" s="40">
        <v>54</v>
      </c>
      <c r="F4" s="41">
        <v>76</v>
      </c>
      <c r="G4" s="42">
        <v>94</v>
      </c>
      <c r="H4" s="41">
        <f t="shared" ref="H4:H15" si="0">INT((B4-E4)*10000/E4)/100</f>
        <v>-100</v>
      </c>
      <c r="I4" s="41">
        <f t="shared" ref="I4:I15" si="1">INT((B4-F4)*10000/F4)/100</f>
        <v>-100</v>
      </c>
      <c r="J4" s="41">
        <f t="shared" ref="J4:J15" si="2">INT((B4-G4)*10000/G4)/100</f>
        <v>-100</v>
      </c>
      <c r="K4" s="40">
        <f>E4</f>
        <v>54</v>
      </c>
      <c r="L4" s="41">
        <f>B4</f>
        <v>0</v>
      </c>
      <c r="M4" s="47">
        <f>INT((L4-K4)*10000/K4)/100</f>
        <v>-100</v>
      </c>
      <c r="N4" s="41"/>
      <c r="O4" s="41">
        <v>85</v>
      </c>
      <c r="P4" s="42">
        <f>INT(10000*(N4-O4)/O4)/100</f>
        <v>-100</v>
      </c>
      <c r="Q4" s="41">
        <v>0</v>
      </c>
      <c r="R4" s="41">
        <f>O4</f>
        <v>85</v>
      </c>
      <c r="S4" s="42">
        <f>INT(10000*(Q4-R4)/R4)/100</f>
        <v>-100</v>
      </c>
      <c r="T4" s="4" t="s">
        <v>51</v>
      </c>
      <c r="U4" s="57">
        <f>COUNTIF(I4:I15,"&gt;=50")</f>
        <v>0</v>
      </c>
      <c r="V4" s="4" t="s">
        <v>34</v>
      </c>
      <c r="W4" s="4">
        <f>janvier!I3+février!I3+mars!I3+avril!I3+mai!I3+juin!I3+juillet!I3+août!I3+septembre!I3+octobre!I3+novembre!I3+décembre!I3</f>
        <v>0</v>
      </c>
      <c r="X4" s="5" t="s">
        <v>35</v>
      </c>
      <c r="Y4" s="5"/>
      <c r="Z4" s="5"/>
      <c r="AA4" s="6"/>
    </row>
    <row r="5" spans="1:27">
      <c r="A5" s="2" t="s">
        <v>7</v>
      </c>
      <c r="B5" s="35">
        <f>février!D32</f>
        <v>0</v>
      </c>
      <c r="C5" s="53">
        <f>février!M2</f>
        <v>0</v>
      </c>
      <c r="D5" s="54">
        <f>février!M1</f>
        <v>0</v>
      </c>
      <c r="E5" s="40">
        <v>96</v>
      </c>
      <c r="F5" s="41">
        <v>130</v>
      </c>
      <c r="G5" s="42">
        <v>112</v>
      </c>
      <c r="H5" s="41">
        <f t="shared" si="0"/>
        <v>-100</v>
      </c>
      <c r="I5" s="41">
        <f t="shared" si="1"/>
        <v>-100</v>
      </c>
      <c r="J5" s="41">
        <f t="shared" si="2"/>
        <v>-100</v>
      </c>
      <c r="K5" s="40">
        <f t="shared" ref="K5:K15" si="3">K4+E5</f>
        <v>150</v>
      </c>
      <c r="L5" s="41">
        <f t="shared" ref="L5:L15" si="4">L4+B5</f>
        <v>0</v>
      </c>
      <c r="M5" s="47">
        <f t="shared" ref="M5:M15" si="5">INT((L5-K5)*10000/K5)/100</f>
        <v>-100</v>
      </c>
      <c r="N5" s="41"/>
      <c r="O5" s="41">
        <v>81</v>
      </c>
      <c r="P5" s="42">
        <f>INT(10000*(N5-O5)/O5)/100</f>
        <v>-100</v>
      </c>
      <c r="Q5" s="41">
        <f>Q4+N5</f>
        <v>0</v>
      </c>
      <c r="R5" s="41">
        <f>R4+O5</f>
        <v>166</v>
      </c>
      <c r="S5" s="42">
        <f>INT(10000*(Q5-R5)/R5)/100</f>
        <v>-100</v>
      </c>
      <c r="T5" s="8" t="s">
        <v>52</v>
      </c>
      <c r="U5" s="58">
        <f>COUNTIF(I4:I15,"&gt;=25")-U4</f>
        <v>0</v>
      </c>
      <c r="V5" s="8" t="s">
        <v>24</v>
      </c>
      <c r="W5" s="8">
        <f>janvier!I4+février!I4+mars!I4+avril!I4+mai!I4+juin!I4+juillet!I4+août!I4+septembre!I4+octobre!I4+novembre!I4+décembre!I4</f>
        <v>0</v>
      </c>
      <c r="X5" s="9" t="s">
        <v>29</v>
      </c>
      <c r="Y5" s="9"/>
      <c r="Z5" s="9"/>
      <c r="AA5" s="10"/>
    </row>
    <row r="6" spans="1:27">
      <c r="A6" s="2" t="s">
        <v>8</v>
      </c>
      <c r="B6" s="35">
        <f>mars!D35</f>
        <v>0</v>
      </c>
      <c r="C6" s="53">
        <f>mars!M2</f>
        <v>0</v>
      </c>
      <c r="D6" s="54">
        <f>mars!M1</f>
        <v>0</v>
      </c>
      <c r="E6" s="40">
        <v>180</v>
      </c>
      <c r="F6" s="41">
        <v>184</v>
      </c>
      <c r="G6" s="42">
        <v>175</v>
      </c>
      <c r="H6" s="41">
        <f t="shared" si="0"/>
        <v>-100</v>
      </c>
      <c r="I6" s="41">
        <f t="shared" si="1"/>
        <v>-100</v>
      </c>
      <c r="J6" s="41">
        <f t="shared" si="2"/>
        <v>-100</v>
      </c>
      <c r="K6" s="40">
        <f t="shared" si="3"/>
        <v>330</v>
      </c>
      <c r="L6" s="41">
        <f t="shared" si="4"/>
        <v>0</v>
      </c>
      <c r="M6" s="47">
        <f t="shared" si="5"/>
        <v>-100</v>
      </c>
      <c r="N6" s="41"/>
      <c r="O6" s="41">
        <v>114</v>
      </c>
      <c r="P6" s="42">
        <f>INT(10000*(N6-O6)/O6)/100</f>
        <v>-100</v>
      </c>
      <c r="Q6" s="41">
        <f t="shared" ref="Q6:R15" si="6">Q5+N6</f>
        <v>0</v>
      </c>
      <c r="R6" s="41">
        <f t="shared" si="6"/>
        <v>280</v>
      </c>
      <c r="S6" s="42">
        <f>INT(10000*(Q6-R6)/R6)/100</f>
        <v>-100</v>
      </c>
      <c r="T6" s="12" t="s">
        <v>53</v>
      </c>
      <c r="U6" s="59">
        <f>COUNTIF(I4:I15,"&gt;=0")-U5-U4</f>
        <v>0</v>
      </c>
      <c r="V6" s="12" t="s">
        <v>25</v>
      </c>
      <c r="W6" s="12">
        <f>janvier!I5+février!I5+mars!I5+avril!I5+mai!I5+juin!I5+juillet!I5+août!I5+septembre!I5+octobre!I5+novembre!I5+décembre!I5</f>
        <v>0</v>
      </c>
      <c r="X6" s="9" t="s">
        <v>27</v>
      </c>
      <c r="Y6" s="9"/>
      <c r="Z6" s="9"/>
      <c r="AA6" s="10"/>
    </row>
    <row r="7" spans="1:27">
      <c r="A7" s="2" t="s">
        <v>9</v>
      </c>
      <c r="B7" s="35">
        <f>avril!D34</f>
        <v>0</v>
      </c>
      <c r="C7" s="53">
        <f>avril!M2</f>
        <v>0</v>
      </c>
      <c r="D7" s="54">
        <f>avril!M1</f>
        <v>0</v>
      </c>
      <c r="E7" s="40">
        <v>240</v>
      </c>
      <c r="F7" s="41">
        <v>246</v>
      </c>
      <c r="G7" s="42">
        <v>237</v>
      </c>
      <c r="H7" s="41">
        <f t="shared" si="0"/>
        <v>-100</v>
      </c>
      <c r="I7" s="41">
        <f t="shared" si="1"/>
        <v>-100</v>
      </c>
      <c r="J7" s="41">
        <f t="shared" si="2"/>
        <v>-100</v>
      </c>
      <c r="K7" s="40">
        <f t="shared" si="3"/>
        <v>570</v>
      </c>
      <c r="L7" s="41">
        <f t="shared" si="4"/>
        <v>0</v>
      </c>
      <c r="M7" s="47">
        <f t="shared" si="5"/>
        <v>-100</v>
      </c>
      <c r="N7" s="41"/>
      <c r="O7" s="41">
        <v>166</v>
      </c>
      <c r="P7" s="42">
        <f>INT(10000*(N7-O7)/O7)/100</f>
        <v>-100</v>
      </c>
      <c r="Q7" s="41">
        <f t="shared" si="6"/>
        <v>0</v>
      </c>
      <c r="R7" s="41">
        <f t="shared" si="6"/>
        <v>446</v>
      </c>
      <c r="S7" s="42">
        <f>INT(10000*(Q7-R7)/R7)/100</f>
        <v>-100</v>
      </c>
      <c r="T7" s="14" t="s">
        <v>54</v>
      </c>
      <c r="U7" s="60">
        <f>COUNTIF(I4:I15,"&lt;0")-COUNTIF(I4:I15,"=-100")-U8-U9</f>
        <v>0</v>
      </c>
      <c r="V7" s="14" t="s">
        <v>26</v>
      </c>
      <c r="W7" s="14">
        <f>janvier!I6+février!I6+mars!I6+avril!I6+mai!I6+juin!I6+juillet!I6+août!I6+septembre!I6+octobre!I6+novembre!I6+décembre!I6</f>
        <v>0</v>
      </c>
      <c r="X7" s="9" t="s">
        <v>28</v>
      </c>
      <c r="Y7" s="9"/>
      <c r="Z7" s="9"/>
      <c r="AA7" s="10"/>
    </row>
    <row r="8" spans="1:27">
      <c r="A8" s="2" t="s">
        <v>10</v>
      </c>
      <c r="B8" s="35">
        <f>mai!D35</f>
        <v>0</v>
      </c>
      <c r="C8" s="53">
        <f>mai!M2</f>
        <v>0</v>
      </c>
      <c r="D8" s="54">
        <f>mai!M1</f>
        <v>0</v>
      </c>
      <c r="E8" s="40">
        <v>290</v>
      </c>
      <c r="F8" s="41">
        <v>276</v>
      </c>
      <c r="G8" s="42">
        <v>273</v>
      </c>
      <c r="H8" s="41">
        <f t="shared" si="0"/>
        <v>-100</v>
      </c>
      <c r="I8" s="41">
        <f t="shared" si="1"/>
        <v>-100</v>
      </c>
      <c r="J8" s="41">
        <f t="shared" si="2"/>
        <v>-100</v>
      </c>
      <c r="K8" s="40">
        <f t="shared" si="3"/>
        <v>860</v>
      </c>
      <c r="L8" s="41">
        <f t="shared" si="4"/>
        <v>0</v>
      </c>
      <c r="M8" s="47">
        <f t="shared" si="5"/>
        <v>-100</v>
      </c>
      <c r="N8" s="41"/>
      <c r="O8" s="41">
        <v>199</v>
      </c>
      <c r="P8" s="42">
        <f t="shared" ref="P8:P15" si="7">INT(10000*(N8-O8)/O8)/100</f>
        <v>-100</v>
      </c>
      <c r="Q8" s="41">
        <f t="shared" si="6"/>
        <v>0</v>
      </c>
      <c r="R8" s="41">
        <f t="shared" si="6"/>
        <v>645</v>
      </c>
      <c r="S8" s="42">
        <f t="shared" ref="S8:S15" si="8">INT(10000*(Q8-R8)/R8)/100</f>
        <v>-100</v>
      </c>
      <c r="T8" s="16" t="s">
        <v>55</v>
      </c>
      <c r="U8" s="61">
        <f>COUNTIF(I4:I15,"&lt;=-25")-U9-COUNTIF(I4:I15,"=-100")</f>
        <v>0</v>
      </c>
      <c r="V8" s="16" t="s">
        <v>31</v>
      </c>
      <c r="W8" s="16">
        <f>janvier!I7+février!I7+mars!I7+avril!I7+mai!I7+juin!I7+juillet!I7+août!I7+septembre!I7+octobre!I7+novembre!I7+décembre!I7</f>
        <v>0</v>
      </c>
      <c r="X8" s="9" t="s">
        <v>30</v>
      </c>
      <c r="Y8" s="9"/>
      <c r="Z8" s="9"/>
      <c r="AA8" s="10"/>
    </row>
    <row r="9" spans="1:27" ht="15.75" thickBot="1">
      <c r="A9" s="2" t="s">
        <v>11</v>
      </c>
      <c r="B9" s="35">
        <f>juin!D34</f>
        <v>0</v>
      </c>
      <c r="C9" s="53">
        <f>juin!M2</f>
        <v>0</v>
      </c>
      <c r="D9" s="54">
        <f>juin!M1</f>
        <v>0</v>
      </c>
      <c r="E9" s="40">
        <v>300</v>
      </c>
      <c r="F9" s="41">
        <v>269</v>
      </c>
      <c r="G9" s="42">
        <v>288</v>
      </c>
      <c r="H9" s="41">
        <f t="shared" si="0"/>
        <v>-100</v>
      </c>
      <c r="I9" s="41">
        <f t="shared" si="1"/>
        <v>-100</v>
      </c>
      <c r="J9" s="41">
        <f t="shared" si="2"/>
        <v>-100</v>
      </c>
      <c r="K9" s="40">
        <f t="shared" si="3"/>
        <v>1160</v>
      </c>
      <c r="L9" s="41">
        <f t="shared" si="4"/>
        <v>0</v>
      </c>
      <c r="M9" s="47">
        <f t="shared" si="5"/>
        <v>-100</v>
      </c>
      <c r="N9" s="41"/>
      <c r="O9" s="41">
        <v>210</v>
      </c>
      <c r="P9" s="42">
        <f t="shared" si="7"/>
        <v>-100</v>
      </c>
      <c r="Q9" s="41">
        <f t="shared" si="6"/>
        <v>0</v>
      </c>
      <c r="R9" s="41">
        <f t="shared" si="6"/>
        <v>855</v>
      </c>
      <c r="S9" s="42">
        <f t="shared" si="8"/>
        <v>-100</v>
      </c>
      <c r="T9" s="18" t="s">
        <v>56</v>
      </c>
      <c r="U9" s="62">
        <f>COUNTIF(I4:I15,"&lt;=-50")-COUNTIF(I4:I15,"=-100")</f>
        <v>0</v>
      </c>
      <c r="V9" s="18" t="s">
        <v>32</v>
      </c>
      <c r="W9" s="18">
        <f>janvier!I8+février!I8+mars!I8+avril!I8+mai!I8+juin!I8+juillet!I8+août!I8+septembre!I8+octobre!I8+novembre!I8+décembre!I8</f>
        <v>0</v>
      </c>
      <c r="X9" s="19" t="s">
        <v>33</v>
      </c>
      <c r="Y9" s="19"/>
      <c r="Z9" s="19"/>
      <c r="AA9" s="20"/>
    </row>
    <row r="10" spans="1:27" ht="15.75" thickTop="1">
      <c r="A10" s="2" t="s">
        <v>12</v>
      </c>
      <c r="B10" s="35">
        <f>juillet!D35</f>
        <v>0</v>
      </c>
      <c r="C10" s="53">
        <f>juillet!M2</f>
        <v>0</v>
      </c>
      <c r="D10" s="54">
        <f>juillet!M1</f>
        <v>0</v>
      </c>
      <c r="E10" s="40">
        <v>290</v>
      </c>
      <c r="F10" s="41">
        <v>293</v>
      </c>
      <c r="G10" s="42">
        <v>290</v>
      </c>
      <c r="H10" s="41">
        <f t="shared" si="0"/>
        <v>-100</v>
      </c>
      <c r="I10" s="41">
        <f t="shared" si="1"/>
        <v>-100</v>
      </c>
      <c r="J10" s="41">
        <f t="shared" si="2"/>
        <v>-100</v>
      </c>
      <c r="K10" s="40">
        <f t="shared" si="3"/>
        <v>1450</v>
      </c>
      <c r="L10" s="41">
        <f t="shared" si="4"/>
        <v>0</v>
      </c>
      <c r="M10" s="47">
        <f t="shared" si="5"/>
        <v>-100</v>
      </c>
      <c r="N10" s="41"/>
      <c r="O10" s="41">
        <v>213</v>
      </c>
      <c r="P10" s="42">
        <f t="shared" si="7"/>
        <v>-100</v>
      </c>
      <c r="Q10" s="41">
        <f t="shared" si="6"/>
        <v>0</v>
      </c>
      <c r="R10" s="41">
        <f t="shared" si="6"/>
        <v>1068</v>
      </c>
      <c r="S10" s="42">
        <f t="shared" si="8"/>
        <v>-100</v>
      </c>
    </row>
    <row r="11" spans="1:27">
      <c r="A11" s="2" t="s">
        <v>13</v>
      </c>
      <c r="B11" s="35">
        <f>août!D35</f>
        <v>0</v>
      </c>
      <c r="C11" s="53">
        <f>août!M2</f>
        <v>0</v>
      </c>
      <c r="D11" s="54">
        <f>août!M1</f>
        <v>0</v>
      </c>
      <c r="E11" s="40">
        <v>260</v>
      </c>
      <c r="F11" s="41">
        <v>268</v>
      </c>
      <c r="G11" s="42">
        <v>283</v>
      </c>
      <c r="H11" s="41">
        <f t="shared" si="0"/>
        <v>-100</v>
      </c>
      <c r="I11" s="41">
        <f t="shared" si="1"/>
        <v>-100</v>
      </c>
      <c r="J11" s="41">
        <f t="shared" si="2"/>
        <v>-100</v>
      </c>
      <c r="K11" s="40">
        <f t="shared" si="3"/>
        <v>1710</v>
      </c>
      <c r="L11" s="41">
        <f t="shared" si="4"/>
        <v>0</v>
      </c>
      <c r="M11" s="47">
        <f t="shared" si="5"/>
        <v>-100</v>
      </c>
      <c r="N11" s="41"/>
      <c r="O11" s="41">
        <v>213</v>
      </c>
      <c r="P11" s="42">
        <f t="shared" si="7"/>
        <v>-100</v>
      </c>
      <c r="Q11" s="41">
        <f t="shared" si="6"/>
        <v>0</v>
      </c>
      <c r="R11" s="41">
        <f t="shared" si="6"/>
        <v>1281</v>
      </c>
      <c r="S11" s="42">
        <f t="shared" si="8"/>
        <v>-100</v>
      </c>
      <c r="T11" s="52" t="s">
        <v>64</v>
      </c>
    </row>
    <row r="12" spans="1:27">
      <c r="A12" s="2" t="s">
        <v>14</v>
      </c>
      <c r="B12" s="35">
        <f>septembre!D34</f>
        <v>0</v>
      </c>
      <c r="C12" s="53">
        <f>septembre!M2</f>
        <v>0</v>
      </c>
      <c r="D12" s="54">
        <f>septembre!M1</f>
        <v>0</v>
      </c>
      <c r="E12" s="40">
        <v>200</v>
      </c>
      <c r="F12" s="41">
        <v>213</v>
      </c>
      <c r="G12" s="42">
        <v>226</v>
      </c>
      <c r="H12" s="41">
        <f t="shared" si="0"/>
        <v>-100</v>
      </c>
      <c r="I12" s="41">
        <f t="shared" si="1"/>
        <v>-100</v>
      </c>
      <c r="J12" s="41">
        <f t="shared" si="2"/>
        <v>-100</v>
      </c>
      <c r="K12" s="40">
        <f t="shared" si="3"/>
        <v>1910</v>
      </c>
      <c r="L12" s="41">
        <f t="shared" si="4"/>
        <v>0</v>
      </c>
      <c r="M12" s="47">
        <f t="shared" si="5"/>
        <v>-100</v>
      </c>
      <c r="N12" s="41"/>
      <c r="O12" s="41">
        <v>151</v>
      </c>
      <c r="P12" s="42">
        <f t="shared" si="7"/>
        <v>-100</v>
      </c>
      <c r="Q12" s="41">
        <f t="shared" si="6"/>
        <v>0</v>
      </c>
      <c r="R12" s="41">
        <f t="shared" si="6"/>
        <v>1432</v>
      </c>
      <c r="S12" s="42">
        <f t="shared" si="8"/>
        <v>-100</v>
      </c>
      <c r="T12" s="52" t="s">
        <v>59</v>
      </c>
    </row>
    <row r="13" spans="1:27">
      <c r="A13" s="2" t="s">
        <v>15</v>
      </c>
      <c r="B13" s="35">
        <f>octobre!D35</f>
        <v>0</v>
      </c>
      <c r="C13" s="53">
        <f>octobre!M2</f>
        <v>0</v>
      </c>
      <c r="D13" s="54">
        <f>octobre!M1</f>
        <v>0</v>
      </c>
      <c r="E13" s="40">
        <v>84</v>
      </c>
      <c r="F13" s="41">
        <v>162</v>
      </c>
      <c r="G13" s="42">
        <v>153</v>
      </c>
      <c r="H13" s="41">
        <f t="shared" si="0"/>
        <v>-100</v>
      </c>
      <c r="I13" s="41">
        <f t="shared" si="1"/>
        <v>-100</v>
      </c>
      <c r="J13" s="41">
        <f t="shared" si="2"/>
        <v>-100</v>
      </c>
      <c r="K13" s="40">
        <f t="shared" si="3"/>
        <v>1994</v>
      </c>
      <c r="L13" s="41">
        <f t="shared" si="4"/>
        <v>0</v>
      </c>
      <c r="M13" s="47">
        <f t="shared" si="5"/>
        <v>-100</v>
      </c>
      <c r="N13" s="41"/>
      <c r="O13" s="41">
        <v>116</v>
      </c>
      <c r="P13" s="42">
        <f t="shared" si="7"/>
        <v>-100</v>
      </c>
      <c r="Q13" s="41">
        <f t="shared" si="6"/>
        <v>0</v>
      </c>
      <c r="R13" s="41">
        <f t="shared" si="6"/>
        <v>1548</v>
      </c>
      <c r="S13" s="42">
        <f t="shared" si="8"/>
        <v>-100</v>
      </c>
      <c r="T13" s="52" t="s">
        <v>60</v>
      </c>
    </row>
    <row r="14" spans="1:27">
      <c r="A14" s="2" t="s">
        <v>16</v>
      </c>
      <c r="B14" s="35">
        <f>novembre!D34</f>
        <v>0</v>
      </c>
      <c r="C14" s="53">
        <f>novembre!M2</f>
        <v>0</v>
      </c>
      <c r="D14" s="54">
        <f>novembre!M1</f>
        <v>0</v>
      </c>
      <c r="E14" s="40">
        <v>81</v>
      </c>
      <c r="F14" s="41">
        <v>106</v>
      </c>
      <c r="G14" s="42">
        <v>100</v>
      </c>
      <c r="H14" s="41">
        <f t="shared" si="0"/>
        <v>-100</v>
      </c>
      <c r="I14" s="41">
        <f t="shared" si="1"/>
        <v>-100</v>
      </c>
      <c r="J14" s="41">
        <f t="shared" si="2"/>
        <v>-100</v>
      </c>
      <c r="K14" s="40">
        <f t="shared" si="3"/>
        <v>2075</v>
      </c>
      <c r="L14" s="41">
        <f t="shared" si="4"/>
        <v>0</v>
      </c>
      <c r="M14" s="47">
        <f t="shared" si="5"/>
        <v>-100</v>
      </c>
      <c r="N14" s="41"/>
      <c r="O14" s="41">
        <v>74</v>
      </c>
      <c r="P14" s="42">
        <f t="shared" si="7"/>
        <v>-100</v>
      </c>
      <c r="Q14" s="41">
        <f t="shared" si="6"/>
        <v>0</v>
      </c>
      <c r="R14" s="41">
        <f t="shared" si="6"/>
        <v>1622</v>
      </c>
      <c r="S14" s="42">
        <f t="shared" si="8"/>
        <v>-100</v>
      </c>
      <c r="T14" s="52" t="s">
        <v>61</v>
      </c>
    </row>
    <row r="15" spans="1:27" ht="15.75" thickBot="1">
      <c r="A15" s="2" t="s">
        <v>17</v>
      </c>
      <c r="B15" s="35">
        <f>décembre!D35</f>
        <v>0</v>
      </c>
      <c r="C15" s="53">
        <f>décembre!M2</f>
        <v>0</v>
      </c>
      <c r="D15" s="54">
        <f>décembre!M1</f>
        <v>0</v>
      </c>
      <c r="E15" s="40">
        <v>60</v>
      </c>
      <c r="F15" s="41">
        <v>60</v>
      </c>
      <c r="G15" s="42">
        <v>71</v>
      </c>
      <c r="H15" s="41">
        <f t="shared" si="0"/>
        <v>-100</v>
      </c>
      <c r="I15" s="41">
        <f t="shared" si="1"/>
        <v>-100</v>
      </c>
      <c r="J15" s="41">
        <f t="shared" si="2"/>
        <v>-100</v>
      </c>
      <c r="K15" s="43">
        <f t="shared" si="3"/>
        <v>2135</v>
      </c>
      <c r="L15" s="44">
        <f t="shared" si="4"/>
        <v>0</v>
      </c>
      <c r="M15" s="48">
        <f t="shared" si="5"/>
        <v>-100</v>
      </c>
      <c r="N15" s="43"/>
      <c r="O15" s="44">
        <v>48</v>
      </c>
      <c r="P15" s="45">
        <f t="shared" si="7"/>
        <v>-100</v>
      </c>
      <c r="Q15" s="44">
        <f t="shared" si="6"/>
        <v>0</v>
      </c>
      <c r="R15" s="44">
        <f t="shared" si="6"/>
        <v>1670</v>
      </c>
      <c r="S15" s="45">
        <f t="shared" si="8"/>
        <v>-100</v>
      </c>
      <c r="T15" s="52" t="s">
        <v>63</v>
      </c>
    </row>
    <row r="16" spans="1:27" ht="15.75" thickTop="1">
      <c r="B16" s="35"/>
      <c r="C16" s="53"/>
      <c r="D16" s="54"/>
      <c r="E16" s="40"/>
      <c r="F16" s="41"/>
      <c r="G16" s="42"/>
      <c r="H16" s="40"/>
      <c r="I16" s="41"/>
      <c r="J16" s="42"/>
      <c r="T16" s="52" t="s">
        <v>65</v>
      </c>
    </row>
    <row r="17" spans="1:10" ht="15.75" thickBot="1">
      <c r="A17" s="2" t="s">
        <v>19</v>
      </c>
      <c r="B17" s="35">
        <f>SUM(B4:B15)</f>
        <v>0</v>
      </c>
      <c r="C17" s="55">
        <f t="array" ref="C17">MIN(IF(C4:C15&gt;0,C4:C15))</f>
        <v>0</v>
      </c>
      <c r="D17" s="56">
        <f>MAX(D4:D15)</f>
        <v>0</v>
      </c>
      <c r="E17" s="40">
        <f>SUM(E4:E15)</f>
        <v>2135</v>
      </c>
      <c r="F17" s="41">
        <f>SUM(F4:F15)</f>
        <v>2283</v>
      </c>
      <c r="G17" s="42">
        <f>SUM(G4:G15)</f>
        <v>2302</v>
      </c>
      <c r="H17" s="43">
        <f>INT((B17-E17)*10000/E17)/100</f>
        <v>-100</v>
      </c>
      <c r="I17" s="44">
        <f>INT((B17-F17)*10000/F17)/100</f>
        <v>-100</v>
      </c>
      <c r="J17" s="45">
        <f>INT((B17-G17)*10000/G17)/100</f>
        <v>-100</v>
      </c>
    </row>
    <row r="18" spans="1:10" ht="16.5" thickTop="1" thickBot="1">
      <c r="A18" s="2" t="s">
        <v>58</v>
      </c>
      <c r="B18" s="35">
        <f>B17*B19</f>
        <v>0</v>
      </c>
      <c r="C18" s="37"/>
      <c r="D18" s="39"/>
      <c r="E18" s="43">
        <f>E17*B19</f>
        <v>1220.94245</v>
      </c>
      <c r="F18" s="44">
        <f>F17*B19</f>
        <v>1305.5792099999999</v>
      </c>
      <c r="G18" s="45">
        <f>G17*B19</f>
        <v>1316.4447399999999</v>
      </c>
    </row>
    <row r="19" spans="1:10" ht="16.5" thickTop="1" thickBot="1">
      <c r="A19" s="2" t="s">
        <v>57</v>
      </c>
      <c r="B19" s="36">
        <v>0.57186999999999999</v>
      </c>
      <c r="C19" s="38"/>
      <c r="D19" s="38"/>
    </row>
    <row r="20" spans="1:10" ht="15.75" thickTop="1"/>
  </sheetData>
  <mergeCells count="5">
    <mergeCell ref="E1:G1"/>
    <mergeCell ref="H1:J1"/>
    <mergeCell ref="K1:M1"/>
    <mergeCell ref="X3:AA3"/>
    <mergeCell ref="C1:D1"/>
  </mergeCells>
  <conditionalFormatting sqref="B4">
    <cfRule type="cellIs" priority="56" stopIfTrue="1" operator="equal">
      <formula>0</formula>
    </cfRule>
    <cfRule type="cellIs" dxfId="37" priority="57" operator="lessThan">
      <formula>F4*0.5</formula>
    </cfRule>
    <cfRule type="cellIs" dxfId="36" priority="58" operator="between">
      <formula>F4*0.5</formula>
      <formula>F4*0.74999999</formula>
    </cfRule>
    <cfRule type="cellIs" dxfId="35" priority="59" operator="between">
      <formula>F4*0.75</formula>
      <formula>F4*0.99999999</formula>
    </cfRule>
    <cfRule type="cellIs" dxfId="34" priority="60" operator="between">
      <formula>F4</formula>
      <formula>F4*1.249999999</formula>
    </cfRule>
    <cfRule type="cellIs" dxfId="33" priority="61" operator="between">
      <formula>F4*1.25</formula>
      <formula>F4*1.49999999</formula>
    </cfRule>
    <cfRule type="cellIs" dxfId="32" priority="62" operator="greaterThanOrEqual">
      <formula>F4*1.5</formula>
    </cfRule>
  </conditionalFormatting>
  <conditionalFormatting sqref="B5:B18">
    <cfRule type="cellIs" priority="35" stopIfTrue="1" operator="equal">
      <formula>0</formula>
    </cfRule>
    <cfRule type="cellIs" dxfId="31" priority="36" operator="lessThan">
      <formula>F5*0.5</formula>
    </cfRule>
    <cfRule type="cellIs" dxfId="30" priority="37" operator="between">
      <formula>F5*0.5</formula>
      <formula>F5*0.74999999</formula>
    </cfRule>
    <cfRule type="cellIs" dxfId="29" priority="38" operator="between">
      <formula>F5*0.75</formula>
      <formula>F5*0.99999999</formula>
    </cfRule>
    <cfRule type="cellIs" dxfId="28" priority="39" operator="between">
      <formula>F5</formula>
      <formula>F5*1.249999999</formula>
    </cfRule>
    <cfRule type="cellIs" dxfId="27" priority="40" operator="between">
      <formula>F5*1.25</formula>
      <formula>F5*1.49999999</formula>
    </cfRule>
    <cfRule type="cellIs" dxfId="26" priority="41" operator="greaterThanOrEqual">
      <formula>F5*1.5</formula>
    </cfRule>
  </conditionalFormatting>
  <conditionalFormatting sqref="L4">
    <cfRule type="cellIs" dxfId="25" priority="33" operator="lessThan">
      <formula>K4</formula>
    </cfRule>
    <cfRule type="cellIs" dxfId="24" priority="34" operator="greaterThanOrEqual">
      <formula>K4</formula>
    </cfRule>
  </conditionalFormatting>
  <conditionalFormatting sqref="L5:L15">
    <cfRule type="cellIs" dxfId="23" priority="29" operator="lessThan">
      <formula>K5</formula>
    </cfRule>
    <cfRule type="cellIs" dxfId="22" priority="30" operator="greaterThanOrEqual">
      <formula>K5</formula>
    </cfRule>
  </conditionalFormatting>
  <conditionalFormatting sqref="N4">
    <cfRule type="cellIs" dxfId="21" priority="27" operator="lessThan">
      <formula>O4</formula>
    </cfRule>
    <cfRule type="cellIs" dxfId="20" priority="28" operator="greaterThanOrEqual">
      <formula>O4</formula>
    </cfRule>
  </conditionalFormatting>
  <conditionalFormatting sqref="N5:N15">
    <cfRule type="cellIs" dxfId="19" priority="25" operator="lessThan">
      <formula>O5</formula>
    </cfRule>
    <cfRule type="cellIs" dxfId="18" priority="26" operator="greaterThanOrEqual">
      <formula>O5</formula>
    </cfRule>
  </conditionalFormatting>
  <conditionalFormatting sqref="P4:P15 S4:S15">
    <cfRule type="cellIs" dxfId="17" priority="23" operator="lessThan">
      <formula>0</formula>
    </cfRule>
    <cfRule type="cellIs" dxfId="16" priority="24" operator="greaterThanOrEqual">
      <formula>0</formula>
    </cfRule>
  </conditionalFormatting>
  <conditionalFormatting sqref="Q4">
    <cfRule type="cellIs" dxfId="15" priority="19" operator="lessThan">
      <formula>R4</formula>
    </cfRule>
    <cfRule type="cellIs" dxfId="14" priority="20" operator="greaterThanOrEqual">
      <formula>R4</formula>
    </cfRule>
  </conditionalFormatting>
  <conditionalFormatting sqref="Q5:Q15">
    <cfRule type="cellIs" dxfId="13" priority="17" operator="lessThan">
      <formula>R5</formula>
    </cfRule>
    <cfRule type="cellIs" dxfId="12" priority="18" operator="greaterThanOrEqual">
      <formula>R5</formula>
    </cfRule>
  </conditionalFormatting>
  <conditionalFormatting sqref="H4">
    <cfRule type="cellIs" dxfId="11" priority="11" operator="lessThan">
      <formula>P4</formula>
    </cfRule>
    <cfRule type="cellIs" dxfId="10" priority="12" operator="greaterThanOrEqual">
      <formula>P4</formula>
    </cfRule>
  </conditionalFormatting>
  <conditionalFormatting sqref="I4">
    <cfRule type="cellIs" dxfId="9" priority="9" operator="lessThan">
      <formula>P4</formula>
    </cfRule>
    <cfRule type="cellIs" dxfId="8" priority="10" operator="greaterThanOrEqual">
      <formula>P4</formula>
    </cfRule>
  </conditionalFormatting>
  <conditionalFormatting sqref="J4">
    <cfRule type="cellIs" dxfId="7" priority="7" operator="lessThan">
      <formula>P4</formula>
    </cfRule>
    <cfRule type="cellIs" dxfId="6" priority="8" operator="greaterThanOrEqual">
      <formula>P4</formula>
    </cfRule>
  </conditionalFormatting>
  <conditionalFormatting sqref="H5:H15">
    <cfRule type="cellIs" dxfId="5" priority="5" operator="lessThan">
      <formula>P5</formula>
    </cfRule>
    <cfRule type="cellIs" dxfId="4" priority="6" operator="greaterThanOrEqual">
      <formula>P5</formula>
    </cfRule>
  </conditionalFormatting>
  <conditionalFormatting sqref="I5:I15">
    <cfRule type="cellIs" dxfId="3" priority="3" operator="lessThan">
      <formula>P5</formula>
    </cfRule>
    <cfRule type="cellIs" dxfId="2" priority="4" operator="greaterThanOrEqual">
      <formula>P5</formula>
    </cfRule>
  </conditionalFormatting>
  <conditionalFormatting sqref="J5:J15">
    <cfRule type="cellIs" dxfId="1" priority="1" operator="lessThan">
      <formula>P5</formula>
    </cfRule>
    <cfRule type="cellIs" dxfId="0" priority="2" operator="greaterThanOrEqual">
      <formula>P5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janvier</vt:lpstr>
      <vt:lpstr>février</vt:lpstr>
      <vt:lpstr>mars</vt:lpstr>
      <vt:lpstr>avril</vt:lpstr>
      <vt:lpstr>mai</vt:lpstr>
      <vt:lpstr>juin</vt:lpstr>
      <vt:lpstr>juillet</vt:lpstr>
      <vt:lpstr>août</vt:lpstr>
      <vt:lpstr>septembre</vt:lpstr>
      <vt:lpstr>octobre</vt:lpstr>
      <vt:lpstr>novembre</vt:lpstr>
      <vt:lpstr>décembre</vt:lpstr>
      <vt:lpstr>année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2009-02-03T17:27:33Z</dcterms:created>
  <dcterms:modified xsi:type="dcterms:W3CDTF">2009-08-05T14:49:35Z</dcterms:modified>
</cp:coreProperties>
</file>